
<file path=[Content_Types].xml><?xml version="1.0" encoding="utf-8"?>
<Types xmlns="http://schemas.openxmlformats.org/package/2006/content-types">
  <Default Extension="bin" ContentType="application/vnd.ms-office.vbaProject"/>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codeName="{899C9086-67A9-5B14-2C2D-5A8001700F7D}"/>
  <workbookPr codeName="ThisWorkbook"/>
  <mc:AlternateContent xmlns:mc="http://schemas.openxmlformats.org/markup-compatibility/2006">
    <mc:Choice Requires="x15">
      <x15ac:absPath xmlns:x15ac="http://schemas.microsoft.com/office/spreadsheetml/2010/11/ac" url="https://d.docs.live.net/2d704abf5a9d3f3b/WORK/2025-WELB/"/>
    </mc:Choice>
  </mc:AlternateContent>
  <xr:revisionPtr revIDLastSave="1018" documentId="8_{3B47ABD6-1822-479B-A38E-C0725D4F99AE}" xr6:coauthVersionLast="47" xr6:coauthVersionMax="47" xr10:uidLastSave="{B8CD8750-0D2D-4B47-8335-5AEF65C83B07}"/>
  <bookViews>
    <workbookView xWindow="-26640" yWindow="0" windowWidth="26385" windowHeight="15450" activeTab="5" xr2:uid="{7C3B8975-20F1-4F80-921C-93EFEB17ADA4}"/>
    <workbookView visibility="hidden" xWindow="-28800" yWindow="750" windowWidth="53490" windowHeight="15450" tabRatio="678" firstSheet="2" activeTab="5" xr2:uid="{CA19173B-D5FC-4E8F-B1A1-C52D0878B77E}"/>
  </bookViews>
  <sheets>
    <sheet name="小修繕履歴" sheetId="16" r:id="rId1"/>
    <sheet name="収支決算書" sheetId="17" r:id="rId2"/>
    <sheet name="修繕周期表1" sheetId="6" r:id="rId3"/>
    <sheet name="修繕周期表2" sheetId="7" r:id="rId4"/>
    <sheet name="修繕周期表3" sheetId="8" r:id="rId5"/>
    <sheet name="総括表" sheetId="9" r:id="rId6"/>
    <sheet name="工事費年次集計表" sheetId="11" r:id="rId7"/>
    <sheet name="工事費内訳書" sheetId="12" r:id="rId8"/>
    <sheet name="鉄部塗装見積" sheetId="15" r:id="rId9"/>
    <sheet name="積立金設定" sheetId="13" r:id="rId10"/>
  </sheets>
  <definedNames>
    <definedName name="_xleta.N" hidden="1" xlm="1">#NAME?</definedName>
    <definedName name="_xleta.SUM" hidden="1" xlm="1">#NAME?</definedName>
    <definedName name="_xleta.T" hidden="1" xlm="1">#NAME?</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9" l="1"/>
  <c r="M36" i="9" s="1"/>
  <c r="N36" i="9" s="1"/>
  <c r="O36" i="9" s="1"/>
  <c r="P36" i="9" s="1"/>
  <c r="K36" i="9"/>
  <c r="J36" i="9"/>
  <c r="I36" i="9"/>
  <c r="H36" i="9"/>
  <c r="G36" i="9"/>
  <c r="F36" i="9"/>
  <c r="E36" i="9"/>
  <c r="E24" i="9"/>
  <c r="E28" i="9"/>
  <c r="G35" i="9"/>
  <c r="G22" i="9"/>
  <c r="H35" i="9"/>
  <c r="H22" i="9"/>
  <c r="H19" i="9"/>
  <c r="H23" i="9"/>
  <c r="H28" i="9"/>
  <c r="I15" i="9"/>
  <c r="I28" i="9"/>
  <c r="I24" i="9"/>
  <c r="F41" i="9"/>
  <c r="AB41" i="9"/>
  <c r="AA41" i="9"/>
  <c r="Z41" i="9"/>
  <c r="Y41" i="9"/>
  <c r="X41" i="9"/>
  <c r="W41" i="9"/>
  <c r="V41" i="9"/>
  <c r="U41" i="9"/>
  <c r="T41" i="9"/>
  <c r="S41" i="9"/>
  <c r="R41" i="9"/>
  <c r="Q41" i="9"/>
  <c r="P41" i="9"/>
  <c r="O41" i="9"/>
  <c r="N41" i="9"/>
  <c r="N22" i="17"/>
  <c r="M22" i="17"/>
  <c r="N19" i="17"/>
  <c r="M19" i="17"/>
  <c r="F22" i="17"/>
  <c r="D22" i="17"/>
  <c r="E22" i="17"/>
  <c r="I22" i="17"/>
  <c r="E32" i="9"/>
  <c r="E16" i="9"/>
  <c r="E15" i="9"/>
  <c r="E14" i="9"/>
  <c r="E13" i="9"/>
  <c r="E12" i="9"/>
  <c r="E11" i="9"/>
  <c r="E10" i="9"/>
  <c r="E9" i="9"/>
  <c r="E8" i="9"/>
  <c r="E7" i="9"/>
  <c r="E6" i="9"/>
  <c r="E5" i="9"/>
  <c r="E4" i="9"/>
  <c r="P34" i="9"/>
  <c r="O34" i="9"/>
  <c r="N34" i="9"/>
  <c r="M34" i="9"/>
  <c r="M35" i="9" s="1"/>
  <c r="L34" i="9"/>
  <c r="L35" i="9" s="1"/>
  <c r="K34" i="9"/>
  <c r="J34" i="9"/>
  <c r="I34" i="9"/>
  <c r="I35" i="9" s="1"/>
  <c r="H34" i="9"/>
  <c r="F34" i="9"/>
  <c r="E34" i="9"/>
  <c r="A1" i="17"/>
  <c r="AG23" i="9"/>
  <c r="H40" i="9"/>
  <c r="I40" i="9"/>
  <c r="J40" i="9"/>
  <c r="K40" i="9"/>
  <c r="L40" i="9"/>
  <c r="M40" i="9"/>
  <c r="N40" i="9"/>
  <c r="O40" i="9"/>
  <c r="P40" i="9"/>
  <c r="G40" i="9"/>
  <c r="F40" i="9"/>
  <c r="E40" i="9"/>
  <c r="D40" i="9"/>
  <c r="K42" i="9"/>
  <c r="L42" i="9"/>
  <c r="M42" i="9"/>
  <c r="N42" i="9"/>
  <c r="O42" i="9"/>
  <c r="P42" i="9"/>
  <c r="P39" i="9"/>
  <c r="O39" i="9"/>
  <c r="N39" i="9"/>
  <c r="M39" i="9"/>
  <c r="L39" i="9"/>
  <c r="K39" i="9"/>
  <c r="P38" i="9"/>
  <c r="O38" i="9"/>
  <c r="N38" i="9"/>
  <c r="M38" i="9"/>
  <c r="M41" i="9" s="1"/>
  <c r="L38" i="9"/>
  <c r="L41" i="9" s="1"/>
  <c r="K38" i="9"/>
  <c r="K41" i="9" s="1"/>
  <c r="J42" i="9"/>
  <c r="J39" i="9"/>
  <c r="J41" i="9" s="1"/>
  <c r="J38" i="9"/>
  <c r="I42" i="9"/>
  <c r="I39" i="9"/>
  <c r="I38" i="9"/>
  <c r="I41" i="9" s="1"/>
  <c r="H42" i="9"/>
  <c r="H39" i="9"/>
  <c r="H38" i="9"/>
  <c r="H41" i="9" s="1"/>
  <c r="F39" i="9"/>
  <c r="F38" i="9"/>
  <c r="E39" i="9"/>
  <c r="E38" i="9"/>
  <c r="E41" i="9" s="1"/>
  <c r="D42" i="9"/>
  <c r="D39" i="9"/>
  <c r="D38" i="9"/>
  <c r="D41" i="9" s="1"/>
  <c r="O19" i="17"/>
  <c r="O16" i="17"/>
  <c r="O15" i="17"/>
  <c r="G34" i="9" s="1"/>
  <c r="Q19" i="17"/>
  <c r="Q22" i="17" s="1"/>
  <c r="T19" i="17" s="1"/>
  <c r="P19" i="17"/>
  <c r="R21" i="17"/>
  <c r="R16" i="17"/>
  <c r="R15" i="17"/>
  <c r="U11" i="17"/>
  <c r="T21" i="17"/>
  <c r="S21" i="17"/>
  <c r="U16" i="17"/>
  <c r="U15" i="17"/>
  <c r="H22" i="17"/>
  <c r="G22" i="17"/>
  <c r="I19" i="17"/>
  <c r="I16" i="17"/>
  <c r="I15" i="17"/>
  <c r="K22" i="17"/>
  <c r="K19" i="17"/>
  <c r="J19" i="17"/>
  <c r="J22" i="17" s="1"/>
  <c r="L16" i="17"/>
  <c r="L15" i="17"/>
  <c r="X16" i="17"/>
  <c r="X15" i="17"/>
  <c r="U18" i="17"/>
  <c r="E18" i="17"/>
  <c r="D18" i="17"/>
  <c r="F18" i="17" s="1"/>
  <c r="H18" i="17"/>
  <c r="G18" i="17"/>
  <c r="I18" i="17" s="1"/>
  <c r="L19" i="17" s="1"/>
  <c r="L22" i="17" s="1"/>
  <c r="K18" i="17"/>
  <c r="J18" i="17"/>
  <c r="N18" i="17"/>
  <c r="M18" i="17"/>
  <c r="Q18" i="17"/>
  <c r="P18" i="17"/>
  <c r="T18" i="17"/>
  <c r="S18" i="17"/>
  <c r="Z18" i="17"/>
  <c r="Y18" i="17"/>
  <c r="AA18" i="17" s="1"/>
  <c r="AA22" i="17"/>
  <c r="AA21" i="17"/>
  <c r="AA20" i="17"/>
  <c r="AA16" i="17"/>
  <c r="AA15" i="17"/>
  <c r="AC19" i="17"/>
  <c r="AB19" i="17"/>
  <c r="AD19" i="17" s="1"/>
  <c r="AC18" i="17"/>
  <c r="AB18" i="17"/>
  <c r="AD18" i="17" s="1"/>
  <c r="AJ12" i="17"/>
  <c r="AI12" i="17"/>
  <c r="AH12" i="17"/>
  <c r="AG12" i="17"/>
  <c r="AF12" i="17"/>
  <c r="AE12" i="17"/>
  <c r="AD12" i="17"/>
  <c r="AC12" i="17"/>
  <c r="AB12" i="17"/>
  <c r="AD11" i="17"/>
  <c r="AG22" i="17"/>
  <c r="AF21" i="17"/>
  <c r="AE21" i="17"/>
  <c r="AG21" i="17" s="1"/>
  <c r="AG20" i="17"/>
  <c r="AF19" i="17"/>
  <c r="AE19" i="17"/>
  <c r="AF18" i="17"/>
  <c r="AE18" i="17"/>
  <c r="AG18" i="17" s="1"/>
  <c r="AG11" i="17"/>
  <c r="AI19" i="17"/>
  <c r="AH19" i="17"/>
  <c r="AJ19" i="17" s="1"/>
  <c r="AI18" i="17"/>
  <c r="AH18" i="17"/>
  <c r="W21" i="17"/>
  <c r="V21" i="17"/>
  <c r="Z21" i="17"/>
  <c r="Y21" i="17"/>
  <c r="AC21" i="17"/>
  <c r="AB21" i="17"/>
  <c r="AD22" i="17"/>
  <c r="AD20" i="17"/>
  <c r="AD16" i="17"/>
  <c r="AD15" i="17"/>
  <c r="AG16" i="17"/>
  <c r="AG15" i="17"/>
  <c r="AJ22" i="17"/>
  <c r="AJ21" i="17"/>
  <c r="AJ20" i="17"/>
  <c r="AJ18" i="17"/>
  <c r="AJ16" i="17"/>
  <c r="AJ15" i="17"/>
  <c r="AI21" i="17"/>
  <c r="AH21" i="17"/>
  <c r="AJ11" i="17"/>
  <c r="AI9" i="17"/>
  <c r="AH9" i="17"/>
  <c r="AL21" i="17"/>
  <c r="AK21" i="17"/>
  <c r="AM21" i="17" s="1"/>
  <c r="AL19" i="17"/>
  <c r="AK19" i="17"/>
  <c r="AM19" i="17" s="1"/>
  <c r="AL18" i="17"/>
  <c r="AK18" i="17"/>
  <c r="AM18" i="17" s="1"/>
  <c r="AO21" i="17"/>
  <c r="AN21" i="17"/>
  <c r="AP11" i="17"/>
  <c r="AM11" i="17"/>
  <c r="AM10" i="17"/>
  <c r="AJ10" i="17"/>
  <c r="AJ6" i="17"/>
  <c r="AJ5" i="17"/>
  <c r="AM22" i="17"/>
  <c r="AM20" i="17"/>
  <c r="AM16" i="17"/>
  <c r="AM15" i="17"/>
  <c r="AM6" i="17"/>
  <c r="AM5" i="17"/>
  <c r="AP10" i="17"/>
  <c r="AP6" i="17"/>
  <c r="AP5" i="17"/>
  <c r="AP21" i="17"/>
  <c r="AP20" i="17"/>
  <c r="AO18" i="17"/>
  <c r="AO22" i="17" s="1"/>
  <c r="AO19" i="17"/>
  <c r="AN19" i="17"/>
  <c r="AP19" i="17" s="1"/>
  <c r="AN18" i="17"/>
  <c r="AP16" i="17"/>
  <c r="AP15" i="17"/>
  <c r="F20" i="17"/>
  <c r="F19" i="17"/>
  <c r="F16" i="17"/>
  <c r="F15" i="17"/>
  <c r="AA11" i="17"/>
  <c r="AA10" i="17"/>
  <c r="X11" i="17"/>
  <c r="X10" i="17"/>
  <c r="CN8" i="17"/>
  <c r="CM8" i="17"/>
  <c r="CK8" i="17"/>
  <c r="CJ8" i="17"/>
  <c r="CH8" i="17"/>
  <c r="CG8" i="17"/>
  <c r="CE8" i="17"/>
  <c r="CD8" i="17"/>
  <c r="CB8" i="17"/>
  <c r="CA8" i="17"/>
  <c r="BY8" i="17"/>
  <c r="BX8" i="17"/>
  <c r="BV8" i="17"/>
  <c r="BU8" i="17"/>
  <c r="BS8" i="17"/>
  <c r="BR8" i="17"/>
  <c r="BP8" i="17"/>
  <c r="BO8" i="17"/>
  <c r="BM8" i="17"/>
  <c r="BL8" i="17"/>
  <c r="BJ8" i="17"/>
  <c r="BI8" i="17"/>
  <c r="BG8" i="17"/>
  <c r="BF8" i="17"/>
  <c r="BH8" i="17" s="1"/>
  <c r="BD8" i="17"/>
  <c r="BC8" i="17"/>
  <c r="BA8" i="17"/>
  <c r="AZ8" i="17"/>
  <c r="AX8" i="17"/>
  <c r="AW8" i="17"/>
  <c r="AU8" i="17"/>
  <c r="AT8" i="17"/>
  <c r="AR8" i="17"/>
  <c r="AQ8" i="17"/>
  <c r="AO8" i="17"/>
  <c r="AN8" i="17"/>
  <c r="AL8" i="17"/>
  <c r="AK8" i="17"/>
  <c r="AI8" i="17"/>
  <c r="AH8" i="17"/>
  <c r="AJ8" i="17" s="1"/>
  <c r="AF8" i="17"/>
  <c r="AE8" i="17"/>
  <c r="AC8" i="17"/>
  <c r="AB8" i="17"/>
  <c r="Z8" i="17"/>
  <c r="Y8" i="17"/>
  <c r="W8" i="17"/>
  <c r="V8" i="17"/>
  <c r="T8" i="17"/>
  <c r="S8" i="17"/>
  <c r="Q8" i="17"/>
  <c r="P8" i="17"/>
  <c r="N8" i="17"/>
  <c r="M8" i="17"/>
  <c r="L10" i="17"/>
  <c r="K8" i="17"/>
  <c r="J8" i="17"/>
  <c r="H8" i="17"/>
  <c r="G8" i="17"/>
  <c r="AG6" i="17"/>
  <c r="AG5" i="17"/>
  <c r="AD6" i="17"/>
  <c r="AD5" i="17"/>
  <c r="AA6" i="17"/>
  <c r="AA5" i="17"/>
  <c r="X6" i="17"/>
  <c r="X5" i="17"/>
  <c r="U6" i="17"/>
  <c r="U5" i="17"/>
  <c r="R6" i="17"/>
  <c r="R5" i="17"/>
  <c r="F10" i="17"/>
  <c r="E8" i="17"/>
  <c r="E12" i="17" s="1"/>
  <c r="H9" i="17" s="1"/>
  <c r="D8" i="17"/>
  <c r="D12" i="17" s="1"/>
  <c r="G9" i="17" s="1"/>
  <c r="O6" i="17"/>
  <c r="G39" i="9" s="1"/>
  <c r="O5" i="17"/>
  <c r="G38" i="9" s="1"/>
  <c r="L6" i="17"/>
  <c r="L5" i="17"/>
  <c r="I6" i="17"/>
  <c r="I5" i="17"/>
  <c r="F9" i="17"/>
  <c r="F6" i="17"/>
  <c r="F5" i="17"/>
  <c r="AD30" i="16"/>
  <c r="AB30" i="16"/>
  <c r="Z30" i="16"/>
  <c r="X30" i="16"/>
  <c r="V30" i="16"/>
  <c r="T30" i="16"/>
  <c r="R30" i="16"/>
  <c r="P30" i="16"/>
  <c r="N30" i="16"/>
  <c r="L30" i="16"/>
  <c r="J30" i="16"/>
  <c r="H30" i="16"/>
  <c r="F30" i="16"/>
  <c r="AD31" i="9"/>
  <c r="AD33" i="9" s="1"/>
  <c r="AC31" i="9"/>
  <c r="AC33" i="9" s="1"/>
  <c r="AB31" i="9"/>
  <c r="AB33" i="9" s="1"/>
  <c r="AA31" i="9"/>
  <c r="AA33" i="9" s="1"/>
  <c r="Z31" i="9"/>
  <c r="Z33" i="9" s="1"/>
  <c r="Y31" i="9"/>
  <c r="Y33" i="9" s="1"/>
  <c r="X31" i="9"/>
  <c r="X33" i="9" s="1"/>
  <c r="W31" i="9"/>
  <c r="W33" i="9" s="1"/>
  <c r="V31" i="9"/>
  <c r="V33" i="9" s="1"/>
  <c r="U31" i="9"/>
  <c r="U33" i="9" s="1"/>
  <c r="T31" i="9"/>
  <c r="T33" i="9" s="1"/>
  <c r="S31" i="9"/>
  <c r="S33" i="9" s="1"/>
  <c r="R31" i="9"/>
  <c r="R33" i="9" s="1"/>
  <c r="Q31" i="9"/>
  <c r="Q33" i="9" s="1"/>
  <c r="P31" i="9"/>
  <c r="P33" i="9" s="1"/>
  <c r="O31" i="9"/>
  <c r="O33" i="9" s="1"/>
  <c r="N31" i="9"/>
  <c r="N33" i="9" s="1"/>
  <c r="M31" i="9"/>
  <c r="M33" i="9" s="1"/>
  <c r="L31" i="9"/>
  <c r="L33" i="9" s="1"/>
  <c r="K31" i="9"/>
  <c r="K33" i="9" s="1"/>
  <c r="J31" i="9"/>
  <c r="I31" i="9"/>
  <c r="I33" i="9" s="1"/>
  <c r="H31" i="9"/>
  <c r="H33" i="9" s="1"/>
  <c r="G31" i="9"/>
  <c r="G33" i="9" s="1"/>
  <c r="F31" i="9"/>
  <c r="F33" i="9" s="1"/>
  <c r="F35" i="9" s="1"/>
  <c r="J32" i="9"/>
  <c r="I308" i="12"/>
  <c r="I307" i="12"/>
  <c r="I306" i="12"/>
  <c r="I305" i="12"/>
  <c r="H292" i="12"/>
  <c r="I292" i="12" s="1"/>
  <c r="H301" i="12"/>
  <c r="I301" i="12" s="1"/>
  <c r="H299" i="12"/>
  <c r="H298" i="12"/>
  <c r="H297" i="12"/>
  <c r="H296" i="12"/>
  <c r="H290" i="12"/>
  <c r="H289" i="12"/>
  <c r="H287" i="12"/>
  <c r="H286" i="12"/>
  <c r="H285" i="12"/>
  <c r="G40" i="15"/>
  <c r="G55" i="15"/>
  <c r="G70" i="15"/>
  <c r="G69" i="15"/>
  <c r="G68" i="15"/>
  <c r="G67" i="15"/>
  <c r="G66" i="15"/>
  <c r="G65" i="15"/>
  <c r="G64" i="15"/>
  <c r="G63" i="15"/>
  <c r="G62" i="15"/>
  <c r="G61" i="15"/>
  <c r="G60" i="15"/>
  <c r="G59" i="15"/>
  <c r="G58" i="15"/>
  <c r="G43" i="15"/>
  <c r="G44" i="15"/>
  <c r="G45" i="15"/>
  <c r="G46" i="15"/>
  <c r="G47" i="15"/>
  <c r="G48" i="15"/>
  <c r="G49" i="15"/>
  <c r="G50" i="15"/>
  <c r="G51" i="15"/>
  <c r="G52" i="15"/>
  <c r="G53" i="15"/>
  <c r="G54" i="15"/>
  <c r="G57" i="15"/>
  <c r="AI364" i="12"/>
  <c r="AH364" i="12"/>
  <c r="AI363" i="12"/>
  <c r="AH363" i="12"/>
  <c r="AI362" i="12"/>
  <c r="AH362" i="12"/>
  <c r="AI361" i="12"/>
  <c r="AH361" i="12"/>
  <c r="I361" i="12"/>
  <c r="AI360" i="12"/>
  <c r="AH360" i="12"/>
  <c r="AI359" i="12"/>
  <c r="AH359" i="12"/>
  <c r="I359" i="12"/>
  <c r="AI358" i="12"/>
  <c r="AH358" i="12"/>
  <c r="AI357" i="12"/>
  <c r="AH357" i="12"/>
  <c r="AI356" i="12"/>
  <c r="AH356" i="12"/>
  <c r="AI355" i="12"/>
  <c r="AH355" i="12"/>
  <c r="AI354" i="12"/>
  <c r="AH354" i="12"/>
  <c r="I354" i="12"/>
  <c r="AI353" i="12"/>
  <c r="AH353" i="12"/>
  <c r="AI352" i="12"/>
  <c r="AH352" i="12"/>
  <c r="AI351" i="12"/>
  <c r="AH351" i="12"/>
  <c r="I351" i="12"/>
  <c r="AI350" i="12"/>
  <c r="AH350" i="12"/>
  <c r="AI349" i="12"/>
  <c r="AH349" i="12"/>
  <c r="AI348" i="12"/>
  <c r="AH348" i="12"/>
  <c r="AI347" i="12"/>
  <c r="AH347" i="12"/>
  <c r="AI346" i="12"/>
  <c r="AH346" i="12"/>
  <c r="I346" i="12"/>
  <c r="AI345" i="12"/>
  <c r="AH345" i="12"/>
  <c r="AI344" i="12"/>
  <c r="AH344" i="12"/>
  <c r="AI343" i="12"/>
  <c r="AH343" i="12"/>
  <c r="I343" i="12"/>
  <c r="AI342" i="12"/>
  <c r="AH342" i="12"/>
  <c r="AI341" i="12"/>
  <c r="AH341" i="12"/>
  <c r="AI340" i="12"/>
  <c r="AH340" i="12"/>
  <c r="AI339" i="12"/>
  <c r="AH339" i="12"/>
  <c r="I339" i="12"/>
  <c r="AI338" i="12"/>
  <c r="AH338" i="12"/>
  <c r="AI337" i="12"/>
  <c r="AH337" i="12"/>
  <c r="AI336" i="12"/>
  <c r="AH336" i="12"/>
  <c r="AI335" i="12"/>
  <c r="AH335" i="12"/>
  <c r="AI334" i="12"/>
  <c r="AH334" i="12"/>
  <c r="I334" i="12"/>
  <c r="AI333" i="12"/>
  <c r="AH333" i="12"/>
  <c r="AI332" i="12"/>
  <c r="AH332" i="12"/>
  <c r="AI331" i="12"/>
  <c r="AH331" i="12"/>
  <c r="AI330" i="12"/>
  <c r="AH330" i="12"/>
  <c r="AI329" i="12"/>
  <c r="AH329" i="12"/>
  <c r="AI328" i="12"/>
  <c r="AH328" i="12"/>
  <c r="I328" i="12"/>
  <c r="AI327" i="12"/>
  <c r="AH327" i="12"/>
  <c r="AI326" i="12"/>
  <c r="AH326" i="12"/>
  <c r="AI325" i="12"/>
  <c r="AH325" i="12"/>
  <c r="I325" i="12"/>
  <c r="AI324" i="12"/>
  <c r="AH324" i="12"/>
  <c r="AI323" i="12"/>
  <c r="AH323" i="12"/>
  <c r="I323" i="12"/>
  <c r="AI322" i="12"/>
  <c r="AH322" i="12"/>
  <c r="AI321" i="12"/>
  <c r="AH321" i="12"/>
  <c r="AI320" i="12"/>
  <c r="AH320" i="12"/>
  <c r="AI319" i="12"/>
  <c r="AH319" i="12"/>
  <c r="AI318" i="12"/>
  <c r="AH318" i="12"/>
  <c r="I318" i="12"/>
  <c r="AI317" i="12"/>
  <c r="AH317" i="12"/>
  <c r="AI316" i="12"/>
  <c r="AH316" i="12"/>
  <c r="AI315" i="12"/>
  <c r="AH315" i="12"/>
  <c r="AI314" i="12"/>
  <c r="AH314" i="12"/>
  <c r="AI313" i="12"/>
  <c r="AH313" i="12"/>
  <c r="AI312" i="12"/>
  <c r="AH312" i="12"/>
  <c r="AI311" i="12"/>
  <c r="AH311" i="12"/>
  <c r="I311" i="12"/>
  <c r="Z281" i="12"/>
  <c r="M281" i="12" s="1"/>
  <c r="P281" i="12"/>
  <c r="N281" i="12"/>
  <c r="K281" i="12"/>
  <c r="AE280" i="12"/>
  <c r="AF280" i="12" s="1"/>
  <c r="AC280" i="12"/>
  <c r="W280" i="12"/>
  <c r="T280" i="12"/>
  <c r="N280" i="12"/>
  <c r="K280" i="12"/>
  <c r="AE279" i="12"/>
  <c r="AF279" i="12" s="1"/>
  <c r="AB279" i="12"/>
  <c r="AC279" i="12" s="1"/>
  <c r="W279" i="12"/>
  <c r="T279" i="12"/>
  <c r="N279" i="12"/>
  <c r="K279" i="12"/>
  <c r="AE278" i="12"/>
  <c r="AF278" i="12" s="1"/>
  <c r="AB278" i="12"/>
  <c r="AC278" i="12" s="1"/>
  <c r="W278" i="12"/>
  <c r="T278" i="12"/>
  <c r="N278" i="12"/>
  <c r="K278" i="12"/>
  <c r="AE277" i="12"/>
  <c r="AF277" i="12" s="1"/>
  <c r="AB277" i="12"/>
  <c r="AC277" i="12" s="1"/>
  <c r="W277" i="12"/>
  <c r="T277" i="12"/>
  <c r="N277" i="12"/>
  <c r="K277" i="12"/>
  <c r="AE276" i="12"/>
  <c r="AF276" i="12" s="1"/>
  <c r="AB276" i="12"/>
  <c r="AC276" i="12" s="1"/>
  <c r="V276" i="12"/>
  <c r="W276" i="12" s="1"/>
  <c r="T276" i="12"/>
  <c r="N276" i="12"/>
  <c r="K276" i="12"/>
  <c r="AE275" i="12"/>
  <c r="AF275" i="12" s="1"/>
  <c r="AB275" i="12"/>
  <c r="AC275" i="12" s="1"/>
  <c r="W275" i="12"/>
  <c r="T275" i="12"/>
  <c r="N275" i="12"/>
  <c r="K275" i="12"/>
  <c r="AE274" i="12"/>
  <c r="AF274" i="12" s="1"/>
  <c r="AB274" i="12"/>
  <c r="AC274" i="12" s="1"/>
  <c r="W274" i="12"/>
  <c r="T274" i="12"/>
  <c r="N274" i="12"/>
  <c r="K274" i="12"/>
  <c r="AF273" i="12"/>
  <c r="AB273" i="12"/>
  <c r="AC273" i="12" s="1"/>
  <c r="Z273" i="12"/>
  <c r="W273" i="12"/>
  <c r="T273" i="12"/>
  <c r="N273" i="12"/>
  <c r="K273" i="12"/>
  <c r="AF272" i="12"/>
  <c r="AB272" i="12"/>
  <c r="AC272" i="12" s="1"/>
  <c r="T272" i="12"/>
  <c r="M272" i="12" s="1"/>
  <c r="N272" i="12"/>
  <c r="K272" i="12"/>
  <c r="AF271" i="12"/>
  <c r="AB271" i="12"/>
  <c r="AC271" i="12" s="1"/>
  <c r="Z271" i="12"/>
  <c r="W271" i="12"/>
  <c r="T271" i="12"/>
  <c r="N271" i="12"/>
  <c r="K271" i="12"/>
  <c r="AF270" i="12"/>
  <c r="AC270" i="12"/>
  <c r="Y270" i="12"/>
  <c r="T270" i="12"/>
  <c r="M270" i="12" s="1"/>
  <c r="N270" i="12"/>
  <c r="K270" i="12"/>
  <c r="AE269" i="12"/>
  <c r="AB269" i="12"/>
  <c r="Y269" i="12"/>
  <c r="V269" i="12"/>
  <c r="P269" i="12"/>
  <c r="N269" i="12"/>
  <c r="M269" i="12"/>
  <c r="K269" i="12"/>
  <c r="AE267" i="12"/>
  <c r="AF267" i="12" s="1"/>
  <c r="AB267" i="12"/>
  <c r="AC267" i="12" s="1"/>
  <c r="Y267" i="12"/>
  <c r="Z267" i="12" s="1"/>
  <c r="W267" i="12"/>
  <c r="T267" i="12"/>
  <c r="N267" i="12"/>
  <c r="K267" i="12"/>
  <c r="AE266" i="12"/>
  <c r="AF266" i="12" s="1"/>
  <c r="AC266" i="12"/>
  <c r="Y266" i="12"/>
  <c r="V266" i="12"/>
  <c r="T266" i="12"/>
  <c r="M266" i="12" s="1"/>
  <c r="N266" i="12"/>
  <c r="K266" i="12"/>
  <c r="AE265" i="12"/>
  <c r="AF265" i="12" s="1"/>
  <c r="AB265" i="12"/>
  <c r="AC265" i="12" s="1"/>
  <c r="T265" i="12"/>
  <c r="M265" i="12" s="1"/>
  <c r="N265" i="12"/>
  <c r="K265" i="12"/>
  <c r="AF264" i="12"/>
  <c r="AB264" i="12"/>
  <c r="AC264" i="12" s="1"/>
  <c r="T264" i="12"/>
  <c r="M264" i="12" s="1"/>
  <c r="N264" i="12"/>
  <c r="K264" i="12"/>
  <c r="AE263" i="12"/>
  <c r="AF263" i="12" s="1"/>
  <c r="AB263" i="12"/>
  <c r="AC263" i="12" s="1"/>
  <c r="Y263" i="12"/>
  <c r="Z263" i="12" s="1"/>
  <c r="V263" i="12"/>
  <c r="W263" i="12" s="1"/>
  <c r="T263" i="12"/>
  <c r="N263" i="12"/>
  <c r="K263" i="12"/>
  <c r="AE262" i="12"/>
  <c r="AF262" i="12" s="1"/>
  <c r="AB262" i="12"/>
  <c r="AC262" i="12" s="1"/>
  <c r="Y262" i="12"/>
  <c r="Z262" i="12" s="1"/>
  <c r="V262" i="12"/>
  <c r="W262" i="12" s="1"/>
  <c r="T262" i="12"/>
  <c r="N262" i="12"/>
  <c r="K262" i="12"/>
  <c r="AE261" i="12"/>
  <c r="AB261" i="12"/>
  <c r="Y261" i="12"/>
  <c r="V261" i="12"/>
  <c r="P261" i="12"/>
  <c r="N261" i="12"/>
  <c r="M261" i="12"/>
  <c r="K261" i="12"/>
  <c r="Z260" i="12"/>
  <c r="W260" i="12"/>
  <c r="Y259" i="12"/>
  <c r="V259" i="12"/>
  <c r="N259" i="12"/>
  <c r="K259" i="12"/>
  <c r="AE258" i="12"/>
  <c r="AF258" i="12" s="1"/>
  <c r="AB258" i="12"/>
  <c r="AC258" i="12" s="1"/>
  <c r="T258" i="12"/>
  <c r="M258" i="12" s="1"/>
  <c r="N258" i="12"/>
  <c r="K258" i="12"/>
  <c r="AE257" i="12"/>
  <c r="AF257" i="12" s="1"/>
  <c r="AB257" i="12"/>
  <c r="AC257" i="12" s="1"/>
  <c r="T257" i="12"/>
  <c r="M257" i="12" s="1"/>
  <c r="N257" i="12"/>
  <c r="K257" i="12"/>
  <c r="AE256" i="12"/>
  <c r="AF256" i="12" s="1"/>
  <c r="AB256" i="12"/>
  <c r="AC256" i="12" s="1"/>
  <c r="T256" i="12"/>
  <c r="N256" i="12"/>
  <c r="K256" i="12"/>
  <c r="AE255" i="12"/>
  <c r="AB255" i="12"/>
  <c r="Y255" i="12"/>
  <c r="P255" i="12"/>
  <c r="N255" i="12"/>
  <c r="M255" i="12"/>
  <c r="K255" i="12"/>
  <c r="Y254" i="12"/>
  <c r="N254" i="12"/>
  <c r="K254" i="12"/>
  <c r="AE253" i="12"/>
  <c r="AF253" i="12" s="1"/>
  <c r="AB253" i="12"/>
  <c r="AC253" i="12" s="1"/>
  <c r="T253" i="12"/>
  <c r="M253" i="12" s="1"/>
  <c r="N253" i="12"/>
  <c r="K253" i="12"/>
  <c r="AE252" i="12"/>
  <c r="AF252" i="12" s="1"/>
  <c r="AB252" i="12"/>
  <c r="AC252" i="12" s="1"/>
  <c r="T252" i="12"/>
  <c r="M252" i="12" s="1"/>
  <c r="N252" i="12"/>
  <c r="K252" i="12"/>
  <c r="AE251" i="12"/>
  <c r="AF251" i="12" s="1"/>
  <c r="AB251" i="12"/>
  <c r="AC251" i="12" s="1"/>
  <c r="T251" i="12"/>
  <c r="M251" i="12" s="1"/>
  <c r="N251" i="12"/>
  <c r="K251" i="12"/>
  <c r="AE250" i="12"/>
  <c r="AF250" i="12" s="1"/>
  <c r="AB250" i="12"/>
  <c r="AC250" i="12" s="1"/>
  <c r="T250" i="12"/>
  <c r="M250" i="12" s="1"/>
  <c r="N250" i="12"/>
  <c r="K250" i="12"/>
  <c r="AE249" i="12"/>
  <c r="AB249" i="12"/>
  <c r="Y249" i="12"/>
  <c r="P249" i="12"/>
  <c r="N249" i="12"/>
  <c r="M249" i="12"/>
  <c r="K249" i="12"/>
  <c r="AE248" i="12"/>
  <c r="AB248" i="12"/>
  <c r="Y248" i="12"/>
  <c r="P248" i="12"/>
  <c r="N248" i="12"/>
  <c r="K248" i="12"/>
  <c r="AE247" i="12"/>
  <c r="AB247" i="12"/>
  <c r="T247" i="12"/>
  <c r="M247" i="12" s="1"/>
  <c r="P247" i="12"/>
  <c r="N247" i="12"/>
  <c r="K247" i="12"/>
  <c r="AE246" i="12"/>
  <c r="AB246" i="12"/>
  <c r="T246" i="12"/>
  <c r="M246" i="12" s="1"/>
  <c r="P246" i="12"/>
  <c r="N246" i="12"/>
  <c r="K246" i="12"/>
  <c r="AE245" i="12"/>
  <c r="AB245" i="12"/>
  <c r="T245" i="12"/>
  <c r="M245" i="12" s="1"/>
  <c r="P245" i="12"/>
  <c r="N245" i="12"/>
  <c r="K245" i="12"/>
  <c r="AE244" i="12"/>
  <c r="AB244" i="12"/>
  <c r="T244" i="12"/>
  <c r="P244" i="12"/>
  <c r="N244" i="12"/>
  <c r="K244" i="12"/>
  <c r="AE243" i="12"/>
  <c r="AB243" i="12"/>
  <c r="Y243" i="12"/>
  <c r="P243" i="12"/>
  <c r="N243" i="12"/>
  <c r="M243" i="12"/>
  <c r="K243" i="12"/>
  <c r="Y242" i="12"/>
  <c r="N242" i="12"/>
  <c r="K242" i="12"/>
  <c r="AE241" i="12"/>
  <c r="AB241" i="12"/>
  <c r="AC241" i="12" s="1"/>
  <c r="P241" i="12" s="1"/>
  <c r="T241" i="12"/>
  <c r="M241" i="12" s="1"/>
  <c r="N241" i="12"/>
  <c r="K241" i="12"/>
  <c r="AE240" i="12"/>
  <c r="AB240" i="12"/>
  <c r="AC240" i="12" s="1"/>
  <c r="T240" i="12"/>
  <c r="N240" i="12"/>
  <c r="K240" i="12"/>
  <c r="AE239" i="12"/>
  <c r="AB239" i="12"/>
  <c r="AC239" i="12" s="1"/>
  <c r="P239" i="12" s="1"/>
  <c r="T239" i="12"/>
  <c r="M239" i="12" s="1"/>
  <c r="N239" i="12"/>
  <c r="K239" i="12"/>
  <c r="AE238" i="12"/>
  <c r="AB238" i="12"/>
  <c r="Y238" i="12"/>
  <c r="P238" i="12"/>
  <c r="N238" i="12"/>
  <c r="M238" i="12"/>
  <c r="K238" i="12"/>
  <c r="AE237" i="12"/>
  <c r="Y237" i="12"/>
  <c r="N237" i="12"/>
  <c r="K237" i="12"/>
  <c r="AE236" i="12"/>
  <c r="AF236" i="12" s="1"/>
  <c r="AB236" i="12"/>
  <c r="AC236" i="12" s="1"/>
  <c r="T236" i="12"/>
  <c r="M236" i="12" s="1"/>
  <c r="N236" i="12"/>
  <c r="K236" i="12"/>
  <c r="AE235" i="12"/>
  <c r="AF235" i="12" s="1"/>
  <c r="AB235" i="12"/>
  <c r="AC235" i="12" s="1"/>
  <c r="T235" i="12"/>
  <c r="M235" i="12" s="1"/>
  <c r="N235" i="12"/>
  <c r="K235" i="12"/>
  <c r="AE234" i="12"/>
  <c r="AF234" i="12" s="1"/>
  <c r="AB234" i="12"/>
  <c r="AC234" i="12" s="1"/>
  <c r="T234" i="12"/>
  <c r="M234" i="12" s="1"/>
  <c r="N234" i="12"/>
  <c r="K234" i="12"/>
  <c r="AE233" i="12"/>
  <c r="AF233" i="12" s="1"/>
  <c r="AB233" i="12"/>
  <c r="AC233" i="12" s="1"/>
  <c r="T233" i="12"/>
  <c r="M233" i="12" s="1"/>
  <c r="N233" i="12"/>
  <c r="K233" i="12"/>
  <c r="AE232" i="12"/>
  <c r="AB232" i="12"/>
  <c r="Y232" i="12"/>
  <c r="V232" i="12"/>
  <c r="P232" i="12"/>
  <c r="N232" i="12"/>
  <c r="M232" i="12"/>
  <c r="K232" i="12"/>
  <c r="N230" i="12"/>
  <c r="M230" i="12"/>
  <c r="K230" i="12"/>
  <c r="AC229" i="12"/>
  <c r="P229" i="12" s="1"/>
  <c r="N229" i="12"/>
  <c r="M229" i="12"/>
  <c r="K229" i="12"/>
  <c r="AE228" i="12"/>
  <c r="AC228" i="12"/>
  <c r="P228" i="12" s="1"/>
  <c r="Y228" i="12"/>
  <c r="V228" i="12"/>
  <c r="N228" i="12"/>
  <c r="M228" i="12"/>
  <c r="K228" i="12"/>
  <c r="AC227" i="12"/>
  <c r="P227" i="12" s="1"/>
  <c r="N227" i="12"/>
  <c r="M227" i="12"/>
  <c r="K227" i="12"/>
  <c r="P226" i="12"/>
  <c r="N226" i="12"/>
  <c r="M226" i="12"/>
  <c r="K226" i="12"/>
  <c r="N225" i="12"/>
  <c r="M225" i="12"/>
  <c r="K225" i="12"/>
  <c r="AF224" i="12"/>
  <c r="P224" i="12" s="1"/>
  <c r="N224" i="12"/>
  <c r="M224" i="12"/>
  <c r="K224" i="12"/>
  <c r="AF223" i="12"/>
  <c r="P223" i="12" s="1"/>
  <c r="N223" i="12"/>
  <c r="M223" i="12"/>
  <c r="K223" i="12"/>
  <c r="AF222" i="12"/>
  <c r="P222" i="12" s="1"/>
  <c r="N222" i="12"/>
  <c r="M222" i="12"/>
  <c r="K222" i="12"/>
  <c r="P221" i="12"/>
  <c r="N221" i="12"/>
  <c r="M221" i="12"/>
  <c r="K221" i="12"/>
  <c r="N220" i="12"/>
  <c r="K220" i="12"/>
  <c r="AE219" i="12"/>
  <c r="AF219" i="12" s="1"/>
  <c r="AB219" i="12"/>
  <c r="AC219" i="12" s="1"/>
  <c r="Y219" i="12"/>
  <c r="T219" i="12"/>
  <c r="M219" i="12" s="1"/>
  <c r="N219" i="12"/>
  <c r="K219" i="12"/>
  <c r="AE218" i="12"/>
  <c r="AF218" i="12" s="1"/>
  <c r="AB218" i="12"/>
  <c r="AC218" i="12" s="1"/>
  <c r="Y218" i="12"/>
  <c r="T218" i="12"/>
  <c r="M218" i="12" s="1"/>
  <c r="N218" i="12"/>
  <c r="K218" i="12"/>
  <c r="AE217" i="12"/>
  <c r="AF217" i="12" s="1"/>
  <c r="AB217" i="12"/>
  <c r="AC217" i="12" s="1"/>
  <c r="Y217" i="12"/>
  <c r="T217" i="12"/>
  <c r="M217" i="12" s="1"/>
  <c r="N217" i="12"/>
  <c r="K217" i="12"/>
  <c r="AE216" i="12"/>
  <c r="AF216" i="12" s="1"/>
  <c r="AB216" i="12"/>
  <c r="AC216" i="12" s="1"/>
  <c r="Y216" i="12"/>
  <c r="T216" i="12"/>
  <c r="M216" i="12" s="1"/>
  <c r="N216" i="12"/>
  <c r="K216" i="12"/>
  <c r="AE215" i="12"/>
  <c r="AF215" i="12" s="1"/>
  <c r="AB215" i="12"/>
  <c r="AC215" i="12" s="1"/>
  <c r="Y215" i="12"/>
  <c r="T215" i="12"/>
  <c r="M215" i="12" s="1"/>
  <c r="N215" i="12"/>
  <c r="K215" i="12"/>
  <c r="AF214" i="12"/>
  <c r="AB214" i="12"/>
  <c r="AC214" i="12" s="1"/>
  <c r="Y214" i="12"/>
  <c r="T214" i="12"/>
  <c r="M214" i="12" s="1"/>
  <c r="N214" i="12"/>
  <c r="K214" i="12"/>
  <c r="AF213" i="12"/>
  <c r="AB213" i="12"/>
  <c r="AC213" i="12" s="1"/>
  <c r="Y213" i="12"/>
  <c r="T213" i="12"/>
  <c r="N213" i="12"/>
  <c r="K213" i="12"/>
  <c r="AE212" i="12"/>
  <c r="AB212" i="12"/>
  <c r="Y212" i="12"/>
  <c r="V212" i="12"/>
  <c r="P212" i="12"/>
  <c r="N212" i="12"/>
  <c r="M212" i="12"/>
  <c r="K212" i="12"/>
  <c r="Y211" i="12"/>
  <c r="V211" i="12"/>
  <c r="N211" i="12"/>
  <c r="K211" i="12"/>
  <c r="AE210" i="12"/>
  <c r="AF210" i="12" s="1"/>
  <c r="AB210" i="12"/>
  <c r="AC210" i="12" s="1"/>
  <c r="Y210" i="12"/>
  <c r="T210" i="12"/>
  <c r="M210" i="12" s="1"/>
  <c r="N210" i="12"/>
  <c r="K210" i="12"/>
  <c r="AE209" i="12"/>
  <c r="AF209" i="12" s="1"/>
  <c r="AB209" i="12"/>
  <c r="AC209" i="12" s="1"/>
  <c r="Y209" i="12"/>
  <c r="T209" i="12"/>
  <c r="M209" i="12" s="1"/>
  <c r="N209" i="12"/>
  <c r="K209" i="12"/>
  <c r="AE208" i="12"/>
  <c r="AF208" i="12" s="1"/>
  <c r="AB208" i="12"/>
  <c r="AC208" i="12" s="1"/>
  <c r="Y208" i="12"/>
  <c r="T208" i="12"/>
  <c r="M208" i="12" s="1"/>
  <c r="N208" i="12"/>
  <c r="K208" i="12"/>
  <c r="AE207" i="12"/>
  <c r="AF207" i="12" s="1"/>
  <c r="AB207" i="12"/>
  <c r="AC207" i="12" s="1"/>
  <c r="Y207" i="12"/>
  <c r="T207" i="12"/>
  <c r="M207" i="12" s="1"/>
  <c r="N207" i="12"/>
  <c r="K207" i="12"/>
  <c r="AE206" i="12"/>
  <c r="AF206" i="12" s="1"/>
  <c r="AB206" i="12"/>
  <c r="AC206" i="12" s="1"/>
  <c r="Y206" i="12"/>
  <c r="T206" i="12"/>
  <c r="M206" i="12" s="1"/>
  <c r="N206" i="12"/>
  <c r="K206" i="12"/>
  <c r="AE205" i="12"/>
  <c r="AB205" i="12"/>
  <c r="Y205" i="12"/>
  <c r="V205" i="12"/>
  <c r="P205" i="12"/>
  <c r="N205" i="12"/>
  <c r="M205" i="12"/>
  <c r="K205" i="12"/>
  <c r="Z204" i="12"/>
  <c r="N204" i="12"/>
  <c r="K204" i="12"/>
  <c r="AE203" i="12"/>
  <c r="AF203" i="12" s="1"/>
  <c r="AB203" i="12"/>
  <c r="AC203" i="12" s="1"/>
  <c r="Y203" i="12"/>
  <c r="W203" i="12"/>
  <c r="T203" i="12"/>
  <c r="N203" i="12"/>
  <c r="K203" i="12"/>
  <c r="AE202" i="12"/>
  <c r="AF202" i="12" s="1"/>
  <c r="AB202" i="12"/>
  <c r="AC202" i="12" s="1"/>
  <c r="Y202" i="12"/>
  <c r="V202" i="12"/>
  <c r="W202" i="12" s="1"/>
  <c r="T202" i="12"/>
  <c r="N202" i="12"/>
  <c r="K202" i="12"/>
  <c r="AE201" i="12"/>
  <c r="AF201" i="12" s="1"/>
  <c r="AB201" i="12"/>
  <c r="AC201" i="12" s="1"/>
  <c r="Y201" i="12"/>
  <c r="W201" i="12"/>
  <c r="T201" i="12"/>
  <c r="N201" i="12"/>
  <c r="K201" i="12"/>
  <c r="AF200" i="12"/>
  <c r="AC200" i="12"/>
  <c r="W200" i="12"/>
  <c r="M200" i="12" s="1"/>
  <c r="N200" i="12"/>
  <c r="K200" i="12"/>
  <c r="AF199" i="12"/>
  <c r="AB199" i="12"/>
  <c r="AC199" i="12" s="1"/>
  <c r="Y199" i="12"/>
  <c r="W199" i="12"/>
  <c r="T199" i="12"/>
  <c r="N199" i="12"/>
  <c r="K199" i="12"/>
  <c r="AF198" i="12"/>
  <c r="AB198" i="12"/>
  <c r="AC198" i="12" s="1"/>
  <c r="Y198" i="12"/>
  <c r="W198" i="12"/>
  <c r="T198" i="12"/>
  <c r="N198" i="12"/>
  <c r="K198" i="12"/>
  <c r="AE197" i="12"/>
  <c r="AB197" i="12"/>
  <c r="Y197" i="12"/>
  <c r="V197" i="12"/>
  <c r="P197" i="12"/>
  <c r="N197" i="12"/>
  <c r="M197" i="12"/>
  <c r="K197" i="12"/>
  <c r="AE196" i="12"/>
  <c r="AB196" i="12"/>
  <c r="P196" i="12"/>
  <c r="N196" i="12"/>
  <c r="K196" i="12"/>
  <c r="Z195" i="12"/>
  <c r="W195" i="12"/>
  <c r="P195" i="12"/>
  <c r="N195" i="12"/>
  <c r="K195" i="12"/>
  <c r="Z194" i="12"/>
  <c r="W194" i="12"/>
  <c r="P194" i="12"/>
  <c r="N194" i="12"/>
  <c r="K194" i="12"/>
  <c r="Z193" i="12"/>
  <c r="W193" i="12"/>
  <c r="P193" i="12"/>
  <c r="N193" i="12"/>
  <c r="K193" i="12"/>
  <c r="Z192" i="12"/>
  <c r="W192" i="12"/>
  <c r="P192" i="12"/>
  <c r="N192" i="12"/>
  <c r="K192" i="12"/>
  <c r="Z191" i="12"/>
  <c r="W191" i="12"/>
  <c r="P191" i="12"/>
  <c r="N191" i="12"/>
  <c r="K191" i="12"/>
  <c r="Z190" i="12"/>
  <c r="W190" i="12"/>
  <c r="P190" i="12"/>
  <c r="N190" i="12"/>
  <c r="K190" i="12"/>
  <c r="Z189" i="12"/>
  <c r="W189" i="12"/>
  <c r="P189" i="12"/>
  <c r="N189" i="12"/>
  <c r="K189" i="12"/>
  <c r="Z188" i="12"/>
  <c r="W188" i="12"/>
  <c r="P188" i="12"/>
  <c r="N188" i="12"/>
  <c r="K188" i="12"/>
  <c r="Z187" i="12"/>
  <c r="W187" i="12"/>
  <c r="P187" i="12"/>
  <c r="N187" i="12"/>
  <c r="K187" i="12"/>
  <c r="P186" i="12"/>
  <c r="N186" i="12"/>
  <c r="M186" i="12"/>
  <c r="K186" i="12"/>
  <c r="P185" i="12"/>
  <c r="N185" i="12"/>
  <c r="M185" i="12"/>
  <c r="K185" i="12"/>
  <c r="AE184" i="12"/>
  <c r="AB184" i="12"/>
  <c r="Y184" i="12"/>
  <c r="V184" i="12"/>
  <c r="P184" i="12"/>
  <c r="N184" i="12"/>
  <c r="M184" i="12"/>
  <c r="K184" i="12"/>
  <c r="AE183" i="12"/>
  <c r="AB183" i="12"/>
  <c r="Y183" i="12"/>
  <c r="V183" i="12"/>
  <c r="P183" i="12"/>
  <c r="N183" i="12"/>
  <c r="M183" i="12"/>
  <c r="K183" i="12"/>
  <c r="Z182" i="12"/>
  <c r="W182" i="12"/>
  <c r="N182" i="12"/>
  <c r="K182" i="12"/>
  <c r="AE181" i="12"/>
  <c r="AF181" i="12" s="1"/>
  <c r="AB181" i="12"/>
  <c r="AC181" i="12" s="1"/>
  <c r="Y181" i="12"/>
  <c r="T181" i="12"/>
  <c r="M181" i="12" s="1"/>
  <c r="N181" i="12"/>
  <c r="K181" i="12"/>
  <c r="AE180" i="12"/>
  <c r="AF180" i="12" s="1"/>
  <c r="AB180" i="12"/>
  <c r="AC180" i="12" s="1"/>
  <c r="Y180" i="12"/>
  <c r="T180" i="12"/>
  <c r="M180" i="12" s="1"/>
  <c r="N180" i="12"/>
  <c r="K180" i="12"/>
  <c r="AE179" i="12"/>
  <c r="AF179" i="12" s="1"/>
  <c r="AB179" i="12"/>
  <c r="AC179" i="12" s="1"/>
  <c r="Y179" i="12"/>
  <c r="T179" i="12"/>
  <c r="M179" i="12" s="1"/>
  <c r="N179" i="12"/>
  <c r="K179" i="12"/>
  <c r="AF178" i="12"/>
  <c r="P178" i="12" s="1"/>
  <c r="N178" i="12"/>
  <c r="M178" i="12"/>
  <c r="K178" i="12"/>
  <c r="AF177" i="12"/>
  <c r="AB177" i="12"/>
  <c r="AC177" i="12" s="1"/>
  <c r="Y177" i="12"/>
  <c r="T177" i="12"/>
  <c r="M177" i="12" s="1"/>
  <c r="N177" i="12"/>
  <c r="K177" i="12"/>
  <c r="AF176" i="12"/>
  <c r="AB176" i="12"/>
  <c r="AC176" i="12" s="1"/>
  <c r="Y176" i="12"/>
  <c r="T176" i="12"/>
  <c r="N176" i="12"/>
  <c r="K176" i="12"/>
  <c r="AE175" i="12"/>
  <c r="AB175" i="12"/>
  <c r="Y175" i="12"/>
  <c r="P175" i="12"/>
  <c r="N175" i="12"/>
  <c r="M175" i="12"/>
  <c r="K175" i="12"/>
  <c r="AE174" i="12"/>
  <c r="AB174" i="12"/>
  <c r="Y174" i="12"/>
  <c r="P174" i="12"/>
  <c r="N174" i="12"/>
  <c r="K174" i="12"/>
  <c r="AE173" i="12"/>
  <c r="AB173" i="12"/>
  <c r="Y173" i="12"/>
  <c r="T173" i="12"/>
  <c r="M173" i="12" s="1"/>
  <c r="P173" i="12"/>
  <c r="N173" i="12"/>
  <c r="K173" i="12"/>
  <c r="AE172" i="12"/>
  <c r="AB172" i="12"/>
  <c r="Y172" i="12"/>
  <c r="T172" i="12"/>
  <c r="M172" i="12" s="1"/>
  <c r="P172" i="12"/>
  <c r="N172" i="12"/>
  <c r="K172" i="12"/>
  <c r="AE171" i="12"/>
  <c r="AB171" i="12"/>
  <c r="Y171" i="12"/>
  <c r="T171" i="12"/>
  <c r="M171" i="12" s="1"/>
  <c r="P171" i="12"/>
  <c r="N171" i="12"/>
  <c r="K171" i="12"/>
  <c r="AE170" i="12"/>
  <c r="AB170" i="12"/>
  <c r="Y170" i="12"/>
  <c r="V170" i="12"/>
  <c r="P170" i="12"/>
  <c r="N170" i="12"/>
  <c r="M170" i="12"/>
  <c r="K170" i="12"/>
  <c r="W169" i="12"/>
  <c r="N169" i="12"/>
  <c r="G169" i="12" s="1"/>
  <c r="AE168" i="12"/>
  <c r="AF168" i="12" s="1"/>
  <c r="AB168" i="12"/>
  <c r="AC168" i="12" s="1"/>
  <c r="Y168" i="12"/>
  <c r="Z168" i="12" s="1"/>
  <c r="T168" i="12"/>
  <c r="N168" i="12"/>
  <c r="K168" i="12"/>
  <c r="AE167" i="12"/>
  <c r="AF167" i="12" s="1"/>
  <c r="AB167" i="12"/>
  <c r="AC167" i="12" s="1"/>
  <c r="Y167" i="12"/>
  <c r="Z167" i="12" s="1"/>
  <c r="T167" i="12"/>
  <c r="N167" i="12"/>
  <c r="K167" i="12"/>
  <c r="AE166" i="12"/>
  <c r="AF166" i="12" s="1"/>
  <c r="AB166" i="12"/>
  <c r="AC166" i="12" s="1"/>
  <c r="Y166" i="12"/>
  <c r="Z166" i="12" s="1"/>
  <c r="T166" i="12"/>
  <c r="N166" i="12"/>
  <c r="K166" i="12"/>
  <c r="AE165" i="12"/>
  <c r="AF165" i="12" s="1"/>
  <c r="AB165" i="12"/>
  <c r="AC165" i="12" s="1"/>
  <c r="Y165" i="12"/>
  <c r="Z165" i="12" s="1"/>
  <c r="T165" i="12"/>
  <c r="N165" i="12"/>
  <c r="K165" i="12"/>
  <c r="AE164" i="12"/>
  <c r="AB164" i="12"/>
  <c r="Y164" i="12"/>
  <c r="V164" i="12"/>
  <c r="P164" i="12"/>
  <c r="N164" i="12"/>
  <c r="M164" i="12"/>
  <c r="K164" i="12"/>
  <c r="P163" i="12"/>
  <c r="N163" i="12"/>
  <c r="M163" i="12"/>
  <c r="K163" i="12"/>
  <c r="N162" i="12"/>
  <c r="K162" i="12"/>
  <c r="AF161" i="12"/>
  <c r="AC161" i="12"/>
  <c r="N161" i="12"/>
  <c r="M161" i="12"/>
  <c r="K161" i="12"/>
  <c r="AE160" i="12"/>
  <c r="AF160" i="12" s="1"/>
  <c r="AB160" i="12"/>
  <c r="AC160" i="12" s="1"/>
  <c r="Y160" i="12"/>
  <c r="Z160" i="12" s="1"/>
  <c r="V160" i="12"/>
  <c r="W160" i="12" s="1"/>
  <c r="T160" i="12"/>
  <c r="N160" i="12"/>
  <c r="K160" i="12"/>
  <c r="AE159" i="12"/>
  <c r="AF159" i="12" s="1"/>
  <c r="AB159" i="12"/>
  <c r="AC159" i="12" s="1"/>
  <c r="Y159" i="12"/>
  <c r="Z159" i="12" s="1"/>
  <c r="V159" i="12"/>
  <c r="W159" i="12" s="1"/>
  <c r="T159" i="12"/>
  <c r="N159" i="12"/>
  <c r="K159" i="12"/>
  <c r="AE158" i="12"/>
  <c r="AF158" i="12" s="1"/>
  <c r="AB158" i="12"/>
  <c r="AC158" i="12" s="1"/>
  <c r="Y158" i="12"/>
  <c r="Z158" i="12" s="1"/>
  <c r="V158" i="12"/>
  <c r="W158" i="12" s="1"/>
  <c r="T158" i="12"/>
  <c r="N158" i="12"/>
  <c r="K158" i="12"/>
  <c r="AE157" i="12"/>
  <c r="AB157" i="12"/>
  <c r="Y157" i="12"/>
  <c r="V157" i="12"/>
  <c r="P157" i="12"/>
  <c r="N157" i="12"/>
  <c r="M157" i="12"/>
  <c r="K157" i="12"/>
  <c r="N156" i="12"/>
  <c r="K156" i="12"/>
  <c r="AF155" i="12"/>
  <c r="P155" i="12" s="1"/>
  <c r="N155" i="12"/>
  <c r="M155" i="12"/>
  <c r="K155" i="12"/>
  <c r="AE154" i="12"/>
  <c r="AF154" i="12" s="1"/>
  <c r="AB154" i="12"/>
  <c r="AC154" i="12" s="1"/>
  <c r="Y154" i="12"/>
  <c r="Z154" i="12" s="1"/>
  <c r="V154" i="12"/>
  <c r="W154" i="12" s="1"/>
  <c r="T154" i="12"/>
  <c r="N154" i="12"/>
  <c r="K154" i="12"/>
  <c r="AE153" i="12"/>
  <c r="AF153" i="12" s="1"/>
  <c r="AB153" i="12"/>
  <c r="AC153" i="12" s="1"/>
  <c r="Y153" i="12"/>
  <c r="Z153" i="12" s="1"/>
  <c r="V153" i="12"/>
  <c r="W153" i="12" s="1"/>
  <c r="T153" i="12"/>
  <c r="N153" i="12"/>
  <c r="K153" i="12"/>
  <c r="AE152" i="12"/>
  <c r="AF152" i="12" s="1"/>
  <c r="AB152" i="12"/>
  <c r="AC152" i="12" s="1"/>
  <c r="Y152" i="12"/>
  <c r="Z152" i="12" s="1"/>
  <c r="V152" i="12"/>
  <c r="W152" i="12" s="1"/>
  <c r="T152" i="12"/>
  <c r="N152" i="12"/>
  <c r="K152" i="12"/>
  <c r="AE151" i="12"/>
  <c r="AF151" i="12" s="1"/>
  <c r="AB151" i="12"/>
  <c r="AC151" i="12" s="1"/>
  <c r="Y151" i="12"/>
  <c r="Z151" i="12" s="1"/>
  <c r="V151" i="12"/>
  <c r="W151" i="12" s="1"/>
  <c r="T151" i="12"/>
  <c r="N151" i="12"/>
  <c r="K151" i="12"/>
  <c r="AE150" i="12"/>
  <c r="AF150" i="12" s="1"/>
  <c r="AB150" i="12"/>
  <c r="AC150" i="12" s="1"/>
  <c r="Y150" i="12"/>
  <c r="Z150" i="12" s="1"/>
  <c r="V150" i="12"/>
  <c r="W150" i="12" s="1"/>
  <c r="T150" i="12"/>
  <c r="N150" i="12"/>
  <c r="K150" i="12"/>
  <c r="AE149" i="12"/>
  <c r="AF149" i="12" s="1"/>
  <c r="AB149" i="12"/>
  <c r="AC149" i="12" s="1"/>
  <c r="Y149" i="12"/>
  <c r="Z149" i="12" s="1"/>
  <c r="V149" i="12"/>
  <c r="W149" i="12" s="1"/>
  <c r="T149" i="12"/>
  <c r="N149" i="12"/>
  <c r="K149" i="12"/>
  <c r="AE148" i="12"/>
  <c r="AF148" i="12" s="1"/>
  <c r="AB148" i="12"/>
  <c r="AC148" i="12" s="1"/>
  <c r="Y148" i="12"/>
  <c r="Z148" i="12" s="1"/>
  <c r="V148" i="12"/>
  <c r="W148" i="12" s="1"/>
  <c r="T148" i="12"/>
  <c r="N148" i="12"/>
  <c r="K148" i="12"/>
  <c r="AE147" i="12"/>
  <c r="AF147" i="12" s="1"/>
  <c r="AB147" i="12"/>
  <c r="AC147" i="12" s="1"/>
  <c r="Y147" i="12"/>
  <c r="Z147" i="12" s="1"/>
  <c r="V147" i="12"/>
  <c r="W147" i="12" s="1"/>
  <c r="T147" i="12"/>
  <c r="N147" i="12"/>
  <c r="K147" i="12"/>
  <c r="AE146" i="12"/>
  <c r="AF146" i="12" s="1"/>
  <c r="AB146" i="12"/>
  <c r="AC146" i="12" s="1"/>
  <c r="Y146" i="12"/>
  <c r="Z146" i="12" s="1"/>
  <c r="V146" i="12"/>
  <c r="W146" i="12" s="1"/>
  <c r="T146" i="12"/>
  <c r="N146" i="12"/>
  <c r="K146" i="12"/>
  <c r="AE145" i="12"/>
  <c r="AB145" i="12"/>
  <c r="Y145" i="12"/>
  <c r="V145" i="12"/>
  <c r="P145" i="12"/>
  <c r="N145" i="12"/>
  <c r="M145" i="12"/>
  <c r="K145" i="12"/>
  <c r="N144" i="12"/>
  <c r="K144" i="12"/>
  <c r="AE143" i="12"/>
  <c r="AF143" i="12" s="1"/>
  <c r="AB143" i="12"/>
  <c r="AC143" i="12" s="1"/>
  <c r="Y143" i="12"/>
  <c r="Z143" i="12" s="1"/>
  <c r="V143" i="12"/>
  <c r="W143" i="12" s="1"/>
  <c r="T143" i="12"/>
  <c r="N143" i="12"/>
  <c r="K143" i="12"/>
  <c r="AE142" i="12"/>
  <c r="AF142" i="12" s="1"/>
  <c r="AB142" i="12"/>
  <c r="AC142" i="12" s="1"/>
  <c r="Y142" i="12"/>
  <c r="Z142" i="12" s="1"/>
  <c r="V142" i="12"/>
  <c r="W142" i="12" s="1"/>
  <c r="T142" i="12"/>
  <c r="N142" i="12"/>
  <c r="K142" i="12"/>
  <c r="AE141" i="12"/>
  <c r="AF141" i="12" s="1"/>
  <c r="AB141" i="12"/>
  <c r="AC141" i="12" s="1"/>
  <c r="Y141" i="12"/>
  <c r="Z141" i="12" s="1"/>
  <c r="V141" i="12"/>
  <c r="W141" i="12" s="1"/>
  <c r="T141" i="12"/>
  <c r="N141" i="12"/>
  <c r="K141" i="12"/>
  <c r="AE140" i="12"/>
  <c r="AF140" i="12" s="1"/>
  <c r="AB140" i="12"/>
  <c r="AC140" i="12" s="1"/>
  <c r="Y140" i="12"/>
  <c r="Z140" i="12" s="1"/>
  <c r="V140" i="12"/>
  <c r="W140" i="12" s="1"/>
  <c r="T140" i="12"/>
  <c r="N140" i="12"/>
  <c r="K140" i="12"/>
  <c r="AE139" i="12"/>
  <c r="AF139" i="12" s="1"/>
  <c r="AB139" i="12"/>
  <c r="AC139" i="12" s="1"/>
  <c r="Y139" i="12"/>
  <c r="Z139" i="12" s="1"/>
  <c r="V139" i="12"/>
  <c r="W139" i="12" s="1"/>
  <c r="T139" i="12"/>
  <c r="N139" i="12"/>
  <c r="K139" i="12"/>
  <c r="AE138" i="12"/>
  <c r="AF138" i="12" s="1"/>
  <c r="AB138" i="12"/>
  <c r="AC138" i="12" s="1"/>
  <c r="Y138" i="12"/>
  <c r="Z138" i="12" s="1"/>
  <c r="V138" i="12"/>
  <c r="W138" i="12" s="1"/>
  <c r="T138" i="12"/>
  <c r="N138" i="12"/>
  <c r="K138" i="12"/>
  <c r="AE137" i="12"/>
  <c r="AF137" i="12" s="1"/>
  <c r="AB137" i="12"/>
  <c r="AC137" i="12" s="1"/>
  <c r="Y137" i="12"/>
  <c r="Z137" i="12" s="1"/>
  <c r="V137" i="12"/>
  <c r="W137" i="12" s="1"/>
  <c r="T137" i="12"/>
  <c r="N137" i="12"/>
  <c r="K137" i="12"/>
  <c r="AE136" i="12"/>
  <c r="AF136" i="12" s="1"/>
  <c r="AB136" i="12"/>
  <c r="AC136" i="12" s="1"/>
  <c r="Y136" i="12"/>
  <c r="Z136" i="12" s="1"/>
  <c r="V136" i="12"/>
  <c r="W136" i="12" s="1"/>
  <c r="T136" i="12"/>
  <c r="N136" i="12"/>
  <c r="K136" i="12"/>
  <c r="AE135" i="12"/>
  <c r="AF135" i="12" s="1"/>
  <c r="AB135" i="12"/>
  <c r="AC135" i="12" s="1"/>
  <c r="Y135" i="12"/>
  <c r="Z135" i="12" s="1"/>
  <c r="V135" i="12"/>
  <c r="W135" i="12" s="1"/>
  <c r="T135" i="12"/>
  <c r="N135" i="12"/>
  <c r="K135" i="12"/>
  <c r="AE134" i="12"/>
  <c r="AB134" i="12"/>
  <c r="Y134" i="12"/>
  <c r="V134" i="12"/>
  <c r="P134" i="12"/>
  <c r="N134" i="12"/>
  <c r="M134" i="12"/>
  <c r="K134" i="12"/>
  <c r="AE133" i="12"/>
  <c r="AB133" i="12"/>
  <c r="Y133" i="12"/>
  <c r="V133" i="12"/>
  <c r="P133" i="12"/>
  <c r="N133" i="12"/>
  <c r="K133" i="12"/>
  <c r="AE132" i="12"/>
  <c r="AB132" i="12"/>
  <c r="Y132" i="12"/>
  <c r="T132" i="12"/>
  <c r="M132" i="12" s="1"/>
  <c r="P132" i="12"/>
  <c r="N132" i="12"/>
  <c r="K132" i="12"/>
  <c r="AE131" i="12"/>
  <c r="AB131" i="12"/>
  <c r="Y131" i="12"/>
  <c r="T131" i="12"/>
  <c r="M131" i="12" s="1"/>
  <c r="P131" i="12"/>
  <c r="N131" i="12"/>
  <c r="K131" i="12"/>
  <c r="AE130" i="12"/>
  <c r="AB130" i="12"/>
  <c r="Y130" i="12"/>
  <c r="T130" i="12"/>
  <c r="M130" i="12" s="1"/>
  <c r="P130" i="12"/>
  <c r="N130" i="12"/>
  <c r="K130" i="12"/>
  <c r="AE129" i="12"/>
  <c r="AB129" i="12"/>
  <c r="Y129" i="12"/>
  <c r="T129" i="12"/>
  <c r="M129" i="12" s="1"/>
  <c r="P129" i="12"/>
  <c r="N129" i="12"/>
  <c r="K129" i="12"/>
  <c r="AE128" i="12"/>
  <c r="AB128" i="12"/>
  <c r="Y128" i="12"/>
  <c r="T128" i="12"/>
  <c r="M128" i="12" s="1"/>
  <c r="P128" i="12"/>
  <c r="N128" i="12"/>
  <c r="K128" i="12"/>
  <c r="AE127" i="12"/>
  <c r="AB127" i="12"/>
  <c r="Y127" i="12"/>
  <c r="T127" i="12"/>
  <c r="M127" i="12" s="1"/>
  <c r="P127" i="12"/>
  <c r="N127" i="12"/>
  <c r="K127" i="12"/>
  <c r="AE126" i="12"/>
  <c r="AB126" i="12"/>
  <c r="Y126" i="12"/>
  <c r="T126" i="12"/>
  <c r="M126" i="12" s="1"/>
  <c r="P126" i="12"/>
  <c r="N126" i="12"/>
  <c r="K126" i="12"/>
  <c r="AE125" i="12"/>
  <c r="AB125" i="12"/>
  <c r="Y125" i="12"/>
  <c r="T125" i="12"/>
  <c r="P125" i="12"/>
  <c r="N125" i="12"/>
  <c r="K125" i="12"/>
  <c r="AE124" i="12"/>
  <c r="AB124" i="12"/>
  <c r="Y124" i="12"/>
  <c r="T124" i="12"/>
  <c r="M124" i="12" s="1"/>
  <c r="P124" i="12"/>
  <c r="N124" i="12"/>
  <c r="K124" i="12"/>
  <c r="AE123" i="12"/>
  <c r="AB123" i="12"/>
  <c r="Y123" i="12"/>
  <c r="V123" i="12"/>
  <c r="P123" i="12"/>
  <c r="N123" i="12"/>
  <c r="G123" i="12" s="1"/>
  <c r="M123" i="12"/>
  <c r="AF121" i="12"/>
  <c r="AC121" i="12"/>
  <c r="Z121" i="12"/>
  <c r="W121" i="12"/>
  <c r="T121" i="12"/>
  <c r="N121" i="12"/>
  <c r="K121" i="12"/>
  <c r="AF120" i="12"/>
  <c r="AC120" i="12"/>
  <c r="Z120" i="12"/>
  <c r="W120" i="12"/>
  <c r="T120" i="12"/>
  <c r="N120" i="12"/>
  <c r="K120" i="12"/>
  <c r="AC119" i="12"/>
  <c r="P119" i="12" s="1"/>
  <c r="N119" i="12"/>
  <c r="M119" i="12"/>
  <c r="K119" i="12"/>
  <c r="AF118" i="12"/>
  <c r="P118" i="12" s="1"/>
  <c r="N118" i="12"/>
  <c r="M118" i="12"/>
  <c r="K118" i="12"/>
  <c r="AE117" i="12"/>
  <c r="AF117" i="12" s="1"/>
  <c r="AB117" i="12"/>
  <c r="AC117" i="12" s="1"/>
  <c r="Y117" i="12"/>
  <c r="Z117" i="12" s="1"/>
  <c r="V117" i="12"/>
  <c r="W117" i="12" s="1"/>
  <c r="T117" i="12"/>
  <c r="N117" i="12"/>
  <c r="K117" i="12"/>
  <c r="P116" i="12"/>
  <c r="N116" i="12"/>
  <c r="M116" i="12"/>
  <c r="K116" i="12"/>
  <c r="P115" i="12"/>
  <c r="N115" i="12"/>
  <c r="M115" i="12"/>
  <c r="K115" i="12"/>
  <c r="Z114" i="12"/>
  <c r="W114" i="12"/>
  <c r="P114" i="12"/>
  <c r="N114" i="12"/>
  <c r="K114" i="12"/>
  <c r="P113" i="12"/>
  <c r="N113" i="12"/>
  <c r="M113" i="12"/>
  <c r="K113" i="12"/>
  <c r="P112" i="12"/>
  <c r="N112" i="12"/>
  <c r="M112" i="12"/>
  <c r="K112" i="12"/>
  <c r="AE111" i="12"/>
  <c r="AB111" i="12"/>
  <c r="AC111" i="12" s="1"/>
  <c r="P111" i="12" s="1"/>
  <c r="T111" i="12"/>
  <c r="M111" i="12" s="1"/>
  <c r="N111" i="12"/>
  <c r="K111" i="12"/>
  <c r="AC110" i="12"/>
  <c r="P110" i="12" s="1"/>
  <c r="N110" i="12"/>
  <c r="M110" i="12"/>
  <c r="K110" i="12"/>
  <c r="AE109" i="12"/>
  <c r="AB109" i="12"/>
  <c r="AC109" i="12" s="1"/>
  <c r="P109" i="12" s="1"/>
  <c r="T109" i="12"/>
  <c r="M109" i="12" s="1"/>
  <c r="N109" i="12"/>
  <c r="K109" i="12"/>
  <c r="AE108" i="12"/>
  <c r="AB108" i="12"/>
  <c r="AC108" i="12" s="1"/>
  <c r="P108" i="12" s="1"/>
  <c r="T108" i="12"/>
  <c r="M108" i="12" s="1"/>
  <c r="N108" i="12"/>
  <c r="K108" i="12"/>
  <c r="AE107" i="12"/>
  <c r="AB107" i="12"/>
  <c r="AC107" i="12" s="1"/>
  <c r="P107" i="12" s="1"/>
  <c r="T107" i="12"/>
  <c r="M107" i="12" s="1"/>
  <c r="N107" i="12"/>
  <c r="K107" i="12"/>
  <c r="AE106" i="12"/>
  <c r="AB106" i="12"/>
  <c r="AC106" i="12" s="1"/>
  <c r="P106" i="12" s="1"/>
  <c r="Z106" i="12"/>
  <c r="T106" i="12"/>
  <c r="N106" i="12"/>
  <c r="K106" i="12"/>
  <c r="AE105" i="12"/>
  <c r="AB105" i="12"/>
  <c r="AC105" i="12" s="1"/>
  <c r="P105" i="12" s="1"/>
  <c r="T105" i="12"/>
  <c r="M105" i="12" s="1"/>
  <c r="N105" i="12"/>
  <c r="K105" i="12"/>
  <c r="AE104" i="12"/>
  <c r="AB104" i="12"/>
  <c r="AC104" i="12" s="1"/>
  <c r="P104" i="12" s="1"/>
  <c r="T104" i="12"/>
  <c r="N104" i="12"/>
  <c r="K104" i="12"/>
  <c r="AE103" i="12"/>
  <c r="AB103" i="12"/>
  <c r="Y103" i="12"/>
  <c r="V103" i="12"/>
  <c r="P103" i="12"/>
  <c r="N103" i="12"/>
  <c r="M103" i="12"/>
  <c r="K103" i="12"/>
  <c r="P102" i="12"/>
  <c r="N102" i="12"/>
  <c r="M102" i="12"/>
  <c r="K102" i="12"/>
  <c r="AE101" i="12"/>
  <c r="AB101" i="12"/>
  <c r="Y101" i="12"/>
  <c r="V101" i="12"/>
  <c r="P101" i="12"/>
  <c r="N101" i="12"/>
  <c r="M101" i="12"/>
  <c r="K101" i="12"/>
  <c r="AE100" i="12"/>
  <c r="AB100" i="12"/>
  <c r="Y100" i="12"/>
  <c r="V100" i="12"/>
  <c r="P100" i="12"/>
  <c r="N100" i="12"/>
  <c r="M100" i="12"/>
  <c r="K100" i="12"/>
  <c r="AE99" i="12"/>
  <c r="AB99" i="12"/>
  <c r="Y99" i="12"/>
  <c r="V99" i="12"/>
  <c r="P99" i="12"/>
  <c r="N99" i="12"/>
  <c r="M99" i="12"/>
  <c r="K99" i="12"/>
  <c r="AE98" i="12"/>
  <c r="AB98" i="12"/>
  <c r="Y98" i="12"/>
  <c r="V98" i="12"/>
  <c r="P98" i="12"/>
  <c r="N98" i="12"/>
  <c r="M98" i="12"/>
  <c r="K98" i="12"/>
  <c r="AE97" i="12"/>
  <c r="AB97" i="12"/>
  <c r="Y97" i="12"/>
  <c r="V97" i="12"/>
  <c r="P97" i="12"/>
  <c r="N97" i="12"/>
  <c r="M97" i="12"/>
  <c r="K97" i="12"/>
  <c r="AE96" i="12"/>
  <c r="AB96" i="12"/>
  <c r="Y96" i="12"/>
  <c r="V96" i="12"/>
  <c r="P96" i="12"/>
  <c r="N96" i="12"/>
  <c r="M96" i="12"/>
  <c r="K96" i="12"/>
  <c r="AE95" i="12"/>
  <c r="AB95" i="12"/>
  <c r="Y95" i="12"/>
  <c r="V95" i="12"/>
  <c r="P95" i="12"/>
  <c r="N95" i="12"/>
  <c r="M95" i="12"/>
  <c r="K95" i="12"/>
  <c r="AE94" i="12"/>
  <c r="AB94" i="12"/>
  <c r="Y94" i="12"/>
  <c r="V94" i="12"/>
  <c r="P94" i="12"/>
  <c r="N94" i="12"/>
  <c r="M94" i="12"/>
  <c r="K94" i="12"/>
  <c r="AE93" i="12"/>
  <c r="AB93" i="12"/>
  <c r="Y93" i="12"/>
  <c r="V93" i="12"/>
  <c r="P93" i="12"/>
  <c r="N93" i="12"/>
  <c r="M93" i="12"/>
  <c r="K93" i="12"/>
  <c r="AE92" i="12"/>
  <c r="AB92" i="12"/>
  <c r="Y92" i="12"/>
  <c r="V92" i="12"/>
  <c r="P92" i="12"/>
  <c r="N92" i="12"/>
  <c r="M92" i="12"/>
  <c r="K92" i="12"/>
  <c r="AE91" i="12"/>
  <c r="AB91" i="12"/>
  <c r="Y91" i="12"/>
  <c r="V91" i="12"/>
  <c r="P91" i="12"/>
  <c r="N91" i="12"/>
  <c r="M91" i="12"/>
  <c r="K91" i="12"/>
  <c r="AE90" i="12"/>
  <c r="AB90" i="12"/>
  <c r="Y90" i="12"/>
  <c r="V90" i="12"/>
  <c r="P90" i="12"/>
  <c r="N90" i="12"/>
  <c r="M90" i="12"/>
  <c r="K90" i="12"/>
  <c r="AE89" i="12"/>
  <c r="AB89" i="12"/>
  <c r="Y89" i="12"/>
  <c r="V89" i="12"/>
  <c r="P89" i="12"/>
  <c r="N89" i="12"/>
  <c r="M89" i="12"/>
  <c r="K89" i="12"/>
  <c r="AE88" i="12"/>
  <c r="AB88" i="12"/>
  <c r="Y88" i="12"/>
  <c r="V88" i="12"/>
  <c r="P88" i="12"/>
  <c r="N88" i="12"/>
  <c r="M88" i="12"/>
  <c r="K88" i="12"/>
  <c r="AE87" i="12"/>
  <c r="AB87" i="12"/>
  <c r="Y87" i="12"/>
  <c r="V87" i="12"/>
  <c r="P87" i="12"/>
  <c r="N87" i="12"/>
  <c r="M87" i="12"/>
  <c r="K87" i="12"/>
  <c r="AE86" i="12"/>
  <c r="AB86" i="12"/>
  <c r="Y86" i="12"/>
  <c r="V86" i="12"/>
  <c r="P86" i="12"/>
  <c r="N86" i="12"/>
  <c r="M86" i="12"/>
  <c r="K86" i="12"/>
  <c r="AE85" i="12"/>
  <c r="AB85" i="12"/>
  <c r="Y85" i="12"/>
  <c r="V85" i="12"/>
  <c r="P85" i="12"/>
  <c r="N85" i="12"/>
  <c r="M85" i="12"/>
  <c r="K85" i="12"/>
  <c r="AE84" i="12"/>
  <c r="AB84" i="12"/>
  <c r="Y84" i="12"/>
  <c r="V84" i="12"/>
  <c r="P84" i="12"/>
  <c r="N84" i="12"/>
  <c r="M84" i="12"/>
  <c r="K84" i="12"/>
  <c r="AE83" i="12"/>
  <c r="AB83" i="12"/>
  <c r="Y83" i="12"/>
  <c r="V83" i="12"/>
  <c r="P83" i="12"/>
  <c r="N83" i="12"/>
  <c r="M83" i="12"/>
  <c r="K83" i="12"/>
  <c r="AE82" i="12"/>
  <c r="AB82" i="12"/>
  <c r="Y82" i="12"/>
  <c r="V82" i="12"/>
  <c r="P82" i="12"/>
  <c r="N82" i="12"/>
  <c r="M82" i="12"/>
  <c r="K82" i="12"/>
  <c r="AE81" i="12"/>
  <c r="AB81" i="12"/>
  <c r="Y81" i="12"/>
  <c r="V81" i="12"/>
  <c r="P81" i="12"/>
  <c r="N81" i="12"/>
  <c r="M81" i="12"/>
  <c r="K81" i="12"/>
  <c r="AE80" i="12"/>
  <c r="AB80" i="12"/>
  <c r="Y80" i="12"/>
  <c r="V80" i="12"/>
  <c r="P80" i="12"/>
  <c r="N80" i="12"/>
  <c r="M80" i="12"/>
  <c r="K80" i="12"/>
  <c r="AE79" i="12"/>
  <c r="AB79" i="12"/>
  <c r="Y79" i="12"/>
  <c r="V79" i="12"/>
  <c r="P79" i="12"/>
  <c r="N79" i="12"/>
  <c r="M79" i="12"/>
  <c r="K79" i="12"/>
  <c r="AE78" i="12"/>
  <c r="AB78" i="12"/>
  <c r="Y78" i="12"/>
  <c r="V78" i="12"/>
  <c r="P78" i="12"/>
  <c r="N78" i="12"/>
  <c r="M78" i="12"/>
  <c r="K78" i="12"/>
  <c r="AE77" i="12"/>
  <c r="AB77" i="12"/>
  <c r="Y77" i="12"/>
  <c r="V77" i="12"/>
  <c r="P77" i="12"/>
  <c r="N77" i="12"/>
  <c r="M77" i="12"/>
  <c r="K77" i="12"/>
  <c r="AE76" i="12"/>
  <c r="AB76" i="12"/>
  <c r="Y76" i="12"/>
  <c r="V76" i="12"/>
  <c r="P76" i="12"/>
  <c r="N76" i="12"/>
  <c r="M76" i="12"/>
  <c r="K76" i="12"/>
  <c r="AE75" i="12"/>
  <c r="AB75" i="12"/>
  <c r="Y75" i="12"/>
  <c r="V75" i="12"/>
  <c r="P75" i="12"/>
  <c r="N75" i="12"/>
  <c r="M75" i="12"/>
  <c r="K75" i="12"/>
  <c r="AE74" i="12"/>
  <c r="AB74" i="12"/>
  <c r="Y74" i="12"/>
  <c r="V74" i="12"/>
  <c r="P74" i="12"/>
  <c r="N74" i="12"/>
  <c r="M74" i="12"/>
  <c r="K74" i="12"/>
  <c r="AE73" i="12"/>
  <c r="AB73" i="12"/>
  <c r="Y73" i="12"/>
  <c r="V73" i="12"/>
  <c r="P73" i="12"/>
  <c r="N73" i="12"/>
  <c r="M73" i="12"/>
  <c r="K73" i="12"/>
  <c r="AE72" i="12"/>
  <c r="AB72" i="12"/>
  <c r="Y72" i="12"/>
  <c r="V72" i="12"/>
  <c r="P72" i="12"/>
  <c r="N72" i="12"/>
  <c r="M72" i="12"/>
  <c r="K72" i="12"/>
  <c r="AE71" i="12"/>
  <c r="AB71" i="12"/>
  <c r="Y71" i="12"/>
  <c r="V71" i="12"/>
  <c r="P71" i="12"/>
  <c r="N71" i="12"/>
  <c r="M71" i="12"/>
  <c r="K71" i="12"/>
  <c r="AE70" i="12"/>
  <c r="AB70" i="12"/>
  <c r="Y70" i="12"/>
  <c r="V70" i="12"/>
  <c r="AE68" i="12"/>
  <c r="AF68" i="12" s="1"/>
  <c r="AB68" i="12"/>
  <c r="AC68" i="12" s="1"/>
  <c r="Y68" i="12"/>
  <c r="Z68" i="12" s="1"/>
  <c r="V68" i="12"/>
  <c r="W68" i="12" s="1"/>
  <c r="T68" i="12"/>
  <c r="N68" i="12"/>
  <c r="K68" i="12"/>
  <c r="AE67" i="12"/>
  <c r="AF67" i="12" s="1"/>
  <c r="AB67" i="12"/>
  <c r="AC67" i="12" s="1"/>
  <c r="Y67" i="12"/>
  <c r="V67" i="12"/>
  <c r="N67" i="12"/>
  <c r="M67" i="12"/>
  <c r="K67" i="12"/>
  <c r="AE66" i="12"/>
  <c r="AF66" i="12" s="1"/>
  <c r="AB66" i="12"/>
  <c r="AC66" i="12" s="1"/>
  <c r="T66" i="12"/>
  <c r="M66" i="12" s="1"/>
  <c r="N66" i="12"/>
  <c r="K66" i="12"/>
  <c r="AE65" i="12"/>
  <c r="AF65" i="12" s="1"/>
  <c r="AB65" i="12"/>
  <c r="AC65" i="12" s="1"/>
  <c r="T65" i="12"/>
  <c r="M65" i="12" s="1"/>
  <c r="N65" i="12"/>
  <c r="K65" i="12"/>
  <c r="W64" i="12"/>
  <c r="M64" i="12" s="1"/>
  <c r="P64" i="12"/>
  <c r="N64" i="12"/>
  <c r="K64" i="12"/>
  <c r="AE63" i="12"/>
  <c r="AF63" i="12" s="1"/>
  <c r="AB63" i="12"/>
  <c r="AC63" i="12" s="1"/>
  <c r="Y63" i="12"/>
  <c r="Z63" i="12" s="1"/>
  <c r="V63" i="12"/>
  <c r="W63" i="12" s="1"/>
  <c r="T63" i="12"/>
  <c r="N63" i="12"/>
  <c r="K63" i="12"/>
  <c r="AE62" i="12"/>
  <c r="AF62" i="12" s="1"/>
  <c r="AB62" i="12"/>
  <c r="AC62" i="12" s="1"/>
  <c r="T62" i="12"/>
  <c r="M62" i="12" s="1"/>
  <c r="N62" i="12"/>
  <c r="K62" i="12"/>
  <c r="P61" i="12"/>
  <c r="N61" i="12"/>
  <c r="M61" i="12"/>
  <c r="K61" i="12"/>
  <c r="AE60" i="12"/>
  <c r="AF60" i="12" s="1"/>
  <c r="P60" i="12" s="1"/>
  <c r="AB60" i="12"/>
  <c r="Z60" i="12"/>
  <c r="M60" i="12" s="1"/>
  <c r="V60" i="12"/>
  <c r="N60" i="12"/>
  <c r="K60" i="12"/>
  <c r="AC59" i="12"/>
  <c r="P59" i="12" s="1"/>
  <c r="N59" i="12"/>
  <c r="M59" i="12"/>
  <c r="K59" i="12"/>
  <c r="AC58" i="12"/>
  <c r="P58" i="12" s="1"/>
  <c r="N58" i="12"/>
  <c r="M58" i="12"/>
  <c r="K58" i="12"/>
  <c r="AE57" i="12"/>
  <c r="AF57" i="12" s="1"/>
  <c r="AB57" i="12"/>
  <c r="AC57" i="12" s="1"/>
  <c r="Y57" i="12"/>
  <c r="Z57" i="12" s="1"/>
  <c r="V57" i="12"/>
  <c r="W57" i="12" s="1"/>
  <c r="T57" i="12"/>
  <c r="N57" i="12"/>
  <c r="K57" i="12"/>
  <c r="AE56" i="12"/>
  <c r="AF56" i="12" s="1"/>
  <c r="AB56" i="12"/>
  <c r="AC56" i="12" s="1"/>
  <c r="T56" i="12"/>
  <c r="M56" i="12" s="1"/>
  <c r="N56" i="12"/>
  <c r="K56" i="12"/>
  <c r="AE55" i="12"/>
  <c r="AF55" i="12" s="1"/>
  <c r="AB55" i="12"/>
  <c r="AC55" i="12" s="1"/>
  <c r="T55" i="12"/>
  <c r="M55" i="12" s="1"/>
  <c r="N55" i="12"/>
  <c r="K55" i="12"/>
  <c r="AE54" i="12"/>
  <c r="AF54" i="12" s="1"/>
  <c r="AB54" i="12"/>
  <c r="AC54" i="12" s="1"/>
  <c r="T54" i="12"/>
  <c r="M54" i="12" s="1"/>
  <c r="N54" i="12"/>
  <c r="K54" i="12"/>
  <c r="AE53" i="12"/>
  <c r="AF53" i="12" s="1"/>
  <c r="AB53" i="12"/>
  <c r="AC53" i="12" s="1"/>
  <c r="T53" i="12"/>
  <c r="M53" i="12" s="1"/>
  <c r="N53" i="12"/>
  <c r="K53" i="12"/>
  <c r="AE52" i="12"/>
  <c r="AF52" i="12" s="1"/>
  <c r="AB52" i="12"/>
  <c r="AC52" i="12" s="1"/>
  <c r="T52" i="12"/>
  <c r="M52" i="12" s="1"/>
  <c r="N52" i="12"/>
  <c r="K52" i="12"/>
  <c r="AE51" i="12"/>
  <c r="AF51" i="12" s="1"/>
  <c r="AB51" i="12"/>
  <c r="AC51" i="12" s="1"/>
  <c r="T51" i="12"/>
  <c r="M51" i="12" s="1"/>
  <c r="N51" i="12"/>
  <c r="K51" i="12"/>
  <c r="AE50" i="12"/>
  <c r="AF50" i="12" s="1"/>
  <c r="AB50" i="12"/>
  <c r="AC50" i="12" s="1"/>
  <c r="V50" i="12"/>
  <c r="W50" i="12" s="1"/>
  <c r="T50" i="12"/>
  <c r="N50" i="12"/>
  <c r="K50" i="12"/>
  <c r="AE49" i="12"/>
  <c r="AB49" i="12"/>
  <c r="Y49" i="12"/>
  <c r="V49" i="12"/>
  <c r="M49" i="12"/>
  <c r="I49" i="12"/>
  <c r="AE48" i="12"/>
  <c r="AB48" i="12"/>
  <c r="Y48" i="12"/>
  <c r="V48" i="12"/>
  <c r="AF46" i="12"/>
  <c r="AB46" i="12"/>
  <c r="AC46" i="12" s="1"/>
  <c r="Z46" i="12"/>
  <c r="W46" i="12"/>
  <c r="T46" i="12"/>
  <c r="N46" i="12"/>
  <c r="K46" i="12"/>
  <c r="AE45" i="12"/>
  <c r="AF45" i="12" s="1"/>
  <c r="AB45" i="12"/>
  <c r="AC45" i="12" s="1"/>
  <c r="Y45" i="12"/>
  <c r="Z45" i="12" s="1"/>
  <c r="V45" i="12"/>
  <c r="W45" i="12" s="1"/>
  <c r="T45" i="12"/>
  <c r="N45" i="12"/>
  <c r="K45" i="12"/>
  <c r="AE44" i="12"/>
  <c r="AF44" i="12" s="1"/>
  <c r="AB44" i="12"/>
  <c r="AC44" i="12" s="1"/>
  <c r="T44" i="12"/>
  <c r="M44" i="12" s="1"/>
  <c r="N44" i="12"/>
  <c r="K44" i="12"/>
  <c r="AE43" i="12"/>
  <c r="AF43" i="12" s="1"/>
  <c r="AB43" i="12"/>
  <c r="AC43" i="12" s="1"/>
  <c r="W43" i="12"/>
  <c r="T43" i="12"/>
  <c r="N43" i="12"/>
  <c r="K43" i="12"/>
  <c r="AF42" i="12"/>
  <c r="P42" i="12" s="1"/>
  <c r="Z42" i="12"/>
  <c r="W42" i="12"/>
  <c r="N42" i="12"/>
  <c r="K42" i="12"/>
  <c r="AE41" i="12"/>
  <c r="AF41" i="12" s="1"/>
  <c r="AB41" i="12"/>
  <c r="AC41" i="12" s="1"/>
  <c r="V41" i="12"/>
  <c r="W41" i="12" s="1"/>
  <c r="T41" i="12"/>
  <c r="N41" i="12"/>
  <c r="K41" i="12"/>
  <c r="AE40" i="12"/>
  <c r="AF40" i="12" s="1"/>
  <c r="AB40" i="12"/>
  <c r="AC40" i="12" s="1"/>
  <c r="V40" i="12"/>
  <c r="W40" i="12" s="1"/>
  <c r="T40" i="12"/>
  <c r="N40" i="12"/>
  <c r="K40" i="12"/>
  <c r="AE39" i="12"/>
  <c r="AF39" i="12" s="1"/>
  <c r="AB39" i="12"/>
  <c r="AC39" i="12" s="1"/>
  <c r="Y39" i="12"/>
  <c r="Z39" i="12" s="1"/>
  <c r="V39" i="12"/>
  <c r="W39" i="12" s="1"/>
  <c r="T39" i="12"/>
  <c r="N39" i="12"/>
  <c r="K39" i="12"/>
  <c r="AE38" i="12"/>
  <c r="AF38" i="12" s="1"/>
  <c r="AB38" i="12"/>
  <c r="AC38" i="12" s="1"/>
  <c r="Y38" i="12"/>
  <c r="Z38" i="12" s="1"/>
  <c r="V38" i="12"/>
  <c r="W38" i="12" s="1"/>
  <c r="T38" i="12"/>
  <c r="N38" i="12"/>
  <c r="K38" i="12"/>
  <c r="AE37" i="12"/>
  <c r="AF37" i="12" s="1"/>
  <c r="AB37" i="12"/>
  <c r="AC37" i="12" s="1"/>
  <c r="Y37" i="12"/>
  <c r="Z37" i="12" s="1"/>
  <c r="V37" i="12"/>
  <c r="W37" i="12" s="1"/>
  <c r="T37" i="12"/>
  <c r="N37" i="12"/>
  <c r="K37" i="12"/>
  <c r="AE36" i="12"/>
  <c r="AF36" i="12" s="1"/>
  <c r="AB36" i="12"/>
  <c r="AC36" i="12" s="1"/>
  <c r="Y36" i="12"/>
  <c r="Z36" i="12" s="1"/>
  <c r="V36" i="12"/>
  <c r="W36" i="12" s="1"/>
  <c r="T36" i="12"/>
  <c r="N36" i="12"/>
  <c r="K36" i="12"/>
  <c r="AE35" i="12"/>
  <c r="AF35" i="12" s="1"/>
  <c r="AB35" i="12"/>
  <c r="AC35" i="12" s="1"/>
  <c r="Y35" i="12"/>
  <c r="Z35" i="12" s="1"/>
  <c r="V35" i="12"/>
  <c r="W35" i="12" s="1"/>
  <c r="T35" i="12"/>
  <c r="N35" i="12"/>
  <c r="K35" i="12"/>
  <c r="AF34" i="12"/>
  <c r="AC34" i="12"/>
  <c r="Z34" i="12"/>
  <c r="W34" i="12"/>
  <c r="N34" i="12"/>
  <c r="K34" i="12"/>
  <c r="P33" i="12"/>
  <c r="N33" i="12"/>
  <c r="M33" i="12"/>
  <c r="K33" i="12"/>
  <c r="Z32" i="12"/>
  <c r="P32" i="12"/>
  <c r="N32" i="12"/>
  <c r="K32" i="12"/>
  <c r="AE31" i="12"/>
  <c r="AF31" i="12" s="1"/>
  <c r="AB31" i="12"/>
  <c r="AC31" i="12" s="1"/>
  <c r="T31" i="12"/>
  <c r="M31" i="12" s="1"/>
  <c r="N31" i="12"/>
  <c r="K31" i="12"/>
  <c r="AE30" i="12"/>
  <c r="AF30" i="12" s="1"/>
  <c r="AB30" i="12"/>
  <c r="AC30" i="12" s="1"/>
  <c r="T30" i="12"/>
  <c r="N30" i="12"/>
  <c r="K30" i="12"/>
  <c r="AE29" i="12"/>
  <c r="AB29" i="12"/>
  <c r="Y29" i="12"/>
  <c r="AE27" i="12"/>
  <c r="AF27" i="12" s="1"/>
  <c r="AB27" i="12"/>
  <c r="AC27" i="12" s="1"/>
  <c r="Y27" i="12"/>
  <c r="Z27" i="12" s="1"/>
  <c r="V27" i="12"/>
  <c r="W27" i="12" s="1"/>
  <c r="T27" i="12"/>
  <c r="N27" i="12"/>
  <c r="K27" i="12"/>
  <c r="AE26" i="12"/>
  <c r="AB26" i="12"/>
  <c r="Y26" i="12"/>
  <c r="V26" i="12"/>
  <c r="P26" i="12"/>
  <c r="N26" i="12"/>
  <c r="M26" i="12"/>
  <c r="K26" i="12"/>
  <c r="AE25" i="12"/>
  <c r="AF25" i="12" s="1"/>
  <c r="AB25" i="12"/>
  <c r="AC25" i="12" s="1"/>
  <c r="Y25" i="12"/>
  <c r="Z25" i="12" s="1"/>
  <c r="V25" i="12"/>
  <c r="W25" i="12" s="1"/>
  <c r="T25" i="12"/>
  <c r="N25" i="12"/>
  <c r="K25" i="12"/>
  <c r="AE24" i="12"/>
  <c r="AF24" i="12" s="1"/>
  <c r="AB24" i="12"/>
  <c r="AC24" i="12" s="1"/>
  <c r="Y24" i="12"/>
  <c r="Z24" i="12" s="1"/>
  <c r="V24" i="12"/>
  <c r="W24" i="12" s="1"/>
  <c r="T24" i="12"/>
  <c r="N24" i="12"/>
  <c r="K24" i="12"/>
  <c r="AE23" i="12"/>
  <c r="AF23" i="12" s="1"/>
  <c r="AB23" i="12"/>
  <c r="AC23" i="12" s="1"/>
  <c r="Y23" i="12"/>
  <c r="Z23" i="12" s="1"/>
  <c r="V23" i="12"/>
  <c r="W23" i="12" s="1"/>
  <c r="T23" i="12"/>
  <c r="N23" i="12"/>
  <c r="K23" i="12"/>
  <c r="AE22" i="12"/>
  <c r="AB22" i="12"/>
  <c r="Y22" i="12"/>
  <c r="P22" i="12"/>
  <c r="N22" i="12"/>
  <c r="M22" i="12"/>
  <c r="K22" i="12"/>
  <c r="AE21" i="12"/>
  <c r="AB21" i="12"/>
  <c r="Y21" i="12"/>
  <c r="P21" i="12"/>
  <c r="N21" i="12"/>
  <c r="M21" i="12"/>
  <c r="K21" i="12"/>
  <c r="AE20" i="12"/>
  <c r="AF20" i="12" s="1"/>
  <c r="AB20" i="12"/>
  <c r="AC20" i="12" s="1"/>
  <c r="Y20" i="12"/>
  <c r="Z20" i="12" s="1"/>
  <c r="V20" i="12"/>
  <c r="W20" i="12" s="1"/>
  <c r="T20" i="12"/>
  <c r="N20" i="12"/>
  <c r="K20" i="12"/>
  <c r="AE19" i="12"/>
  <c r="AB19" i="12"/>
  <c r="Y19" i="12"/>
  <c r="AF17" i="12"/>
  <c r="AC17" i="12"/>
  <c r="Z17" i="12"/>
  <c r="W17" i="12"/>
  <c r="T17" i="12"/>
  <c r="N17" i="12"/>
  <c r="K17" i="12"/>
  <c r="AE16" i="12"/>
  <c r="AF16" i="12" s="1"/>
  <c r="AB16" i="12"/>
  <c r="AC16" i="12" s="1"/>
  <c r="Y16" i="12"/>
  <c r="Z16" i="12" s="1"/>
  <c r="W16" i="12"/>
  <c r="T16" i="12"/>
  <c r="N16" i="12"/>
  <c r="K16" i="12"/>
  <c r="AE15" i="12"/>
  <c r="AF15" i="12" s="1"/>
  <c r="AB15" i="12"/>
  <c r="AC15" i="12" s="1"/>
  <c r="Y15" i="12"/>
  <c r="Z15" i="12" s="1"/>
  <c r="W15" i="12"/>
  <c r="T15" i="12"/>
  <c r="N15" i="12"/>
  <c r="K15" i="12"/>
  <c r="AE14" i="12"/>
  <c r="AF14" i="12" s="1"/>
  <c r="AB14" i="12"/>
  <c r="AC14" i="12" s="1"/>
  <c r="Y14" i="12"/>
  <c r="Z14" i="12" s="1"/>
  <c r="W14" i="12"/>
  <c r="T14" i="12"/>
  <c r="N14" i="12"/>
  <c r="K14" i="12"/>
  <c r="AE13" i="12"/>
  <c r="AF13" i="12" s="1"/>
  <c r="AB13" i="12"/>
  <c r="AC13" i="12" s="1"/>
  <c r="Y13" i="12"/>
  <c r="Z13" i="12" s="1"/>
  <c r="W13" i="12"/>
  <c r="T13" i="12"/>
  <c r="N13" i="12"/>
  <c r="K13" i="12"/>
  <c r="AE12" i="12"/>
  <c r="AF12" i="12" s="1"/>
  <c r="AB12" i="12"/>
  <c r="AC12" i="12" s="1"/>
  <c r="Y12" i="12"/>
  <c r="Z12" i="12" s="1"/>
  <c r="W12" i="12"/>
  <c r="T12" i="12"/>
  <c r="N12" i="12"/>
  <c r="K12" i="12"/>
  <c r="AE11" i="12"/>
  <c r="AF11" i="12" s="1"/>
  <c r="AB11" i="12"/>
  <c r="AC11" i="12" s="1"/>
  <c r="Y11" i="12"/>
  <c r="Z11" i="12" s="1"/>
  <c r="W11" i="12"/>
  <c r="T11" i="12"/>
  <c r="N11" i="12"/>
  <c r="K11" i="12"/>
  <c r="AE10" i="12"/>
  <c r="AB10" i="12"/>
  <c r="Y10" i="12"/>
  <c r="AE9" i="12"/>
  <c r="AF9" i="12" s="1"/>
  <c r="AB9" i="12"/>
  <c r="AC9" i="12" s="1"/>
  <c r="Y9" i="12"/>
  <c r="Z9" i="12" s="1"/>
  <c r="W9" i="12"/>
  <c r="T9" i="12"/>
  <c r="N9" i="12"/>
  <c r="K9" i="12"/>
  <c r="AI8" i="12"/>
  <c r="AH8" i="12"/>
  <c r="P8" i="12"/>
  <c r="M8" i="12"/>
  <c r="G42"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O22" i="17" l="1"/>
  <c r="G41" i="9"/>
  <c r="K35" i="9"/>
  <c r="N35" i="9"/>
  <c r="O35" i="9"/>
  <c r="E31" i="9"/>
  <c r="E33" i="9" s="1"/>
  <c r="E35" i="9" s="1"/>
  <c r="P35" i="9"/>
  <c r="R19" i="17"/>
  <c r="P22" i="17"/>
  <c r="R22" i="17" s="1"/>
  <c r="O18" i="17"/>
  <c r="T22" i="17"/>
  <c r="W19" i="17" s="1"/>
  <c r="W22" i="17" s="1"/>
  <c r="Z19" i="17" s="1"/>
  <c r="R18" i="17"/>
  <c r="U21" i="17"/>
  <c r="I8" i="17"/>
  <c r="L18" i="17"/>
  <c r="X21" i="17"/>
  <c r="AD21" i="17"/>
  <c r="AG19" i="17"/>
  <c r="AM8" i="17"/>
  <c r="BZ8" i="17"/>
  <c r="AN22" i="17"/>
  <c r="AP22" i="17" s="1"/>
  <c r="CI8" i="17"/>
  <c r="AP18" i="17"/>
  <c r="BQ8" i="17"/>
  <c r="F8" i="17"/>
  <c r="K9" i="17"/>
  <c r="J9" i="17"/>
  <c r="J12" i="17" s="1"/>
  <c r="R8" i="17"/>
  <c r="CL8" i="17"/>
  <c r="CO8" i="17"/>
  <c r="CC8" i="17"/>
  <c r="CF8" i="17"/>
  <c r="BT8" i="17"/>
  <c r="BW8" i="17"/>
  <c r="BK8" i="17"/>
  <c r="BN8" i="17"/>
  <c r="BE8" i="17"/>
  <c r="BB8" i="17"/>
  <c r="AY8" i="17"/>
  <c r="AV8" i="17"/>
  <c r="AS8" i="17"/>
  <c r="AP8" i="17"/>
  <c r="AG8" i="17"/>
  <c r="AD8" i="17"/>
  <c r="AA8" i="17"/>
  <c r="X8" i="17"/>
  <c r="U8" i="17"/>
  <c r="O8" i="17"/>
  <c r="L8" i="17"/>
  <c r="I9" i="17"/>
  <c r="F12" i="17"/>
  <c r="J33" i="9"/>
  <c r="J35" i="9" s="1"/>
  <c r="M34" i="12"/>
  <c r="G223" i="12"/>
  <c r="I299" i="12"/>
  <c r="G111" i="12"/>
  <c r="O116" i="12"/>
  <c r="O93" i="12"/>
  <c r="I290" i="12"/>
  <c r="G11" i="12"/>
  <c r="G189" i="12"/>
  <c r="G262" i="12"/>
  <c r="G66" i="12"/>
  <c r="G128" i="12"/>
  <c r="I287" i="12"/>
  <c r="I22" i="12"/>
  <c r="G12" i="12"/>
  <c r="G230" i="12"/>
  <c r="L72" i="12"/>
  <c r="O232" i="12"/>
  <c r="G20" i="12"/>
  <c r="P207" i="12"/>
  <c r="G168" i="12"/>
  <c r="G176" i="12"/>
  <c r="M193" i="12"/>
  <c r="L193" i="12" s="1"/>
  <c r="G160" i="12"/>
  <c r="I128" i="12"/>
  <c r="L67" i="12"/>
  <c r="L75" i="12"/>
  <c r="L81" i="12"/>
  <c r="G191" i="12"/>
  <c r="P160" i="12"/>
  <c r="O160" i="12" s="1"/>
  <c r="G217" i="12"/>
  <c r="G22" i="12"/>
  <c r="O71" i="12"/>
  <c r="O89" i="12"/>
  <c r="M194" i="12"/>
  <c r="I194" i="12" s="1"/>
  <c r="G14" i="12"/>
  <c r="P46" i="12"/>
  <c r="O46" i="12" s="1"/>
  <c r="G258" i="12"/>
  <c r="P262" i="12"/>
  <c r="O262" i="12" s="1"/>
  <c r="G279" i="12"/>
  <c r="G58" i="12"/>
  <c r="P199" i="12"/>
  <c r="G212" i="12"/>
  <c r="P121" i="12"/>
  <c r="O121" i="12" s="1"/>
  <c r="I126" i="12"/>
  <c r="G222" i="12"/>
  <c r="L243" i="12"/>
  <c r="L80" i="12"/>
  <c r="L86" i="12"/>
  <c r="G138" i="12"/>
  <c r="G214" i="12"/>
  <c r="P214" i="12"/>
  <c r="I214" i="12" s="1"/>
  <c r="P218" i="12"/>
  <c r="I218" i="12" s="1"/>
  <c r="G240" i="12"/>
  <c r="G253" i="12"/>
  <c r="G27" i="12"/>
  <c r="G33" i="12"/>
  <c r="G196" i="12"/>
  <c r="G232" i="12"/>
  <c r="O281" i="12"/>
  <c r="G24" i="12"/>
  <c r="P44" i="12"/>
  <c r="O44" i="12" s="1"/>
  <c r="G226" i="12"/>
  <c r="G241" i="12"/>
  <c r="G163" i="12"/>
  <c r="G167" i="12"/>
  <c r="P203" i="12"/>
  <c r="O203" i="12" s="1"/>
  <c r="P158" i="12"/>
  <c r="O158" i="12" s="1"/>
  <c r="G208" i="12"/>
  <c r="I212" i="12"/>
  <c r="G276" i="12"/>
  <c r="G280" i="12"/>
  <c r="I21" i="12"/>
  <c r="P27" i="12"/>
  <c r="O27" i="12" s="1"/>
  <c r="L85" i="12"/>
  <c r="L88" i="12"/>
  <c r="G118" i="12"/>
  <c r="M187" i="12"/>
  <c r="L187" i="12" s="1"/>
  <c r="G197" i="12"/>
  <c r="G237" i="12"/>
  <c r="G255" i="12"/>
  <c r="P154" i="12"/>
  <c r="O154" i="12" s="1"/>
  <c r="G242" i="12"/>
  <c r="G144" i="12"/>
  <c r="P276" i="12"/>
  <c r="O276" i="12" s="1"/>
  <c r="G114" i="12"/>
  <c r="P140" i="12"/>
  <c r="O140" i="12" s="1"/>
  <c r="G273" i="12"/>
  <c r="M201" i="12"/>
  <c r="L201" i="12" s="1"/>
  <c r="P35" i="12"/>
  <c r="O35" i="12" s="1"/>
  <c r="G57" i="12"/>
  <c r="L157" i="12"/>
  <c r="L180" i="12"/>
  <c r="I119" i="12"/>
  <c r="G152" i="12"/>
  <c r="P201" i="12"/>
  <c r="G36" i="12"/>
  <c r="O244" i="12"/>
  <c r="L113" i="12"/>
  <c r="M199" i="12"/>
  <c r="L199" i="12" s="1"/>
  <c r="O97" i="12"/>
  <c r="O100" i="12"/>
  <c r="O118" i="12"/>
  <c r="L207" i="12"/>
  <c r="O245" i="12"/>
  <c r="I245" i="12"/>
  <c r="G179" i="12"/>
  <c r="P215" i="12"/>
  <c r="O215" i="12" s="1"/>
  <c r="G109" i="12"/>
  <c r="M267" i="12"/>
  <c r="L267" i="12" s="1"/>
  <c r="L56" i="12"/>
  <c r="L109" i="12"/>
  <c r="L175" i="12"/>
  <c r="O226" i="12"/>
  <c r="O59" i="12"/>
  <c r="M42" i="12"/>
  <c r="L42" i="12" s="1"/>
  <c r="L95" i="12"/>
  <c r="L216" i="12"/>
  <c r="L65" i="12"/>
  <c r="I26" i="12"/>
  <c r="G264" i="12"/>
  <c r="L52" i="12"/>
  <c r="M43" i="12"/>
  <c r="L43" i="12" s="1"/>
  <c r="P148" i="12"/>
  <c r="O148" i="12" s="1"/>
  <c r="P159" i="12"/>
  <c r="O159" i="12" s="1"/>
  <c r="L238" i="12"/>
  <c r="M57" i="12"/>
  <c r="L57" i="12" s="1"/>
  <c r="G106" i="12"/>
  <c r="M168" i="12"/>
  <c r="L168" i="12" s="1"/>
  <c r="G265" i="12"/>
  <c r="P251" i="12"/>
  <c r="I251" i="12" s="1"/>
  <c r="L44" i="12"/>
  <c r="G117" i="12"/>
  <c r="M40" i="12"/>
  <c r="L40" i="12" s="1"/>
  <c r="M117" i="12"/>
  <c r="L117" i="12" s="1"/>
  <c r="L126" i="12"/>
  <c r="G157" i="12"/>
  <c r="G181" i="12"/>
  <c r="G248" i="12"/>
  <c r="L239" i="12"/>
  <c r="G53" i="12"/>
  <c r="G16" i="12"/>
  <c r="G34" i="12"/>
  <c r="G199" i="12"/>
  <c r="M278" i="12"/>
  <c r="L278" i="12" s="1"/>
  <c r="G30" i="12"/>
  <c r="P152" i="12"/>
  <c r="O152" i="12" s="1"/>
  <c r="O187" i="12"/>
  <c r="M68" i="12"/>
  <c r="L68" i="12" s="1"/>
  <c r="O126" i="12"/>
  <c r="P142" i="12"/>
  <c r="O142" i="12" s="1"/>
  <c r="G153" i="12"/>
  <c r="G221" i="12"/>
  <c r="G145" i="12"/>
  <c r="L58" i="12"/>
  <c r="I221" i="12"/>
  <c r="L22" i="12"/>
  <c r="P17" i="12"/>
  <c r="O17" i="12" s="1"/>
  <c r="O22" i="12"/>
  <c r="P51" i="12"/>
  <c r="O51" i="12" s="1"/>
  <c r="O73" i="12"/>
  <c r="O79" i="12"/>
  <c r="L118" i="12"/>
  <c r="G133" i="12"/>
  <c r="G143" i="12"/>
  <c r="P165" i="12"/>
  <c r="O165" i="12" s="1"/>
  <c r="O173" i="12"/>
  <c r="L177" i="12"/>
  <c r="G259" i="12"/>
  <c r="L93" i="12"/>
  <c r="O194" i="12"/>
  <c r="G233" i="12"/>
  <c r="I255" i="12"/>
  <c r="P267" i="12"/>
  <c r="O267" i="12" s="1"/>
  <c r="P279" i="12"/>
  <c r="O279" i="12" s="1"/>
  <c r="O175" i="12"/>
  <c r="L26" i="12"/>
  <c r="G39" i="12"/>
  <c r="G104" i="12"/>
  <c r="G130" i="12"/>
  <c r="G228" i="12"/>
  <c r="I228" i="12"/>
  <c r="G247" i="12"/>
  <c r="G269" i="12"/>
  <c r="P272" i="12"/>
  <c r="O272" i="12" s="1"/>
  <c r="G23" i="12"/>
  <c r="P31" i="12"/>
  <c r="O31" i="12" s="1"/>
  <c r="G61" i="12"/>
  <c r="P65" i="12"/>
  <c r="O65" i="12" s="1"/>
  <c r="L119" i="12"/>
  <c r="M147" i="12"/>
  <c r="L147" i="12" s="1"/>
  <c r="O247" i="12"/>
  <c r="G251" i="12"/>
  <c r="L89" i="12"/>
  <c r="G137" i="12"/>
  <c r="T162" i="12"/>
  <c r="P177" i="12"/>
  <c r="O177" i="12" s="1"/>
  <c r="L98" i="12"/>
  <c r="L101" i="12"/>
  <c r="M114" i="12"/>
  <c r="I114" i="12" s="1"/>
  <c r="G151" i="12"/>
  <c r="O174" i="12"/>
  <c r="P217" i="12"/>
  <c r="O217" i="12" s="1"/>
  <c r="P264" i="12"/>
  <c r="O264" i="12" s="1"/>
  <c r="M280" i="12"/>
  <c r="L280" i="12" s="1"/>
  <c r="L53" i="12"/>
  <c r="O80" i="12"/>
  <c r="O92" i="12"/>
  <c r="G115" i="12"/>
  <c r="I124" i="12"/>
  <c r="M137" i="12"/>
  <c r="L137" i="12" s="1"/>
  <c r="P147" i="12"/>
  <c r="O147" i="12" s="1"/>
  <c r="I163" i="12"/>
  <c r="G182" i="12"/>
  <c r="I186" i="12"/>
  <c r="P206" i="12"/>
  <c r="O206" i="12" s="1"/>
  <c r="I8" i="12"/>
  <c r="G44" i="12"/>
  <c r="L105" i="12"/>
  <c r="G110" i="12"/>
  <c r="G131" i="12"/>
  <c r="P210" i="12"/>
  <c r="O210" i="12" s="1"/>
  <c r="P234" i="12"/>
  <c r="I234" i="12" s="1"/>
  <c r="P280" i="12"/>
  <c r="O280" i="12" s="1"/>
  <c r="L145" i="12"/>
  <c r="G187" i="12"/>
  <c r="M191" i="12"/>
  <c r="L191" i="12" s="1"/>
  <c r="G203" i="12"/>
  <c r="G235" i="12"/>
  <c r="P265" i="12"/>
  <c r="O265" i="12" s="1"/>
  <c r="G270" i="12"/>
  <c r="G219" i="12"/>
  <c r="T242" i="12"/>
  <c r="M242" i="12" s="1"/>
  <c r="W18" i="12"/>
  <c r="P24" i="12"/>
  <c r="O24" i="12" s="1"/>
  <c r="G45" i="12"/>
  <c r="L54" i="12"/>
  <c r="M63" i="12"/>
  <c r="L63" i="12" s="1"/>
  <c r="O75" i="12"/>
  <c r="O84" i="12"/>
  <c r="O87" i="12"/>
  <c r="G135" i="12"/>
  <c r="O155" i="12"/>
  <c r="G271" i="12"/>
  <c r="G59" i="12"/>
  <c r="P13" i="12"/>
  <c r="O13" i="12" s="1"/>
  <c r="G17" i="12"/>
  <c r="P34" i="12"/>
  <c r="O34" i="12" s="1"/>
  <c r="P50" i="12"/>
  <c r="O50" i="12" s="1"/>
  <c r="G55" i="12"/>
  <c r="I112" i="12"/>
  <c r="G129" i="12"/>
  <c r="G139" i="12"/>
  <c r="G184" i="12"/>
  <c r="G201" i="12"/>
  <c r="P266" i="12"/>
  <c r="O266" i="12" s="1"/>
  <c r="M271" i="12"/>
  <c r="P274" i="12"/>
  <c r="O274" i="12" s="1"/>
  <c r="P180" i="12"/>
  <c r="O180" i="12" s="1"/>
  <c r="I61" i="12"/>
  <c r="O88" i="12"/>
  <c r="G121" i="12"/>
  <c r="G132" i="12"/>
  <c r="M151" i="12"/>
  <c r="L151" i="12" s="1"/>
  <c r="O61" i="12"/>
  <c r="M121" i="12"/>
  <c r="L121" i="12" s="1"/>
  <c r="M141" i="12"/>
  <c r="L141" i="12" s="1"/>
  <c r="G154" i="12"/>
  <c r="M166" i="12"/>
  <c r="L166" i="12" s="1"/>
  <c r="G194" i="12"/>
  <c r="I229" i="12"/>
  <c r="L73" i="12"/>
  <c r="L71" i="12"/>
  <c r="G108" i="12"/>
  <c r="P117" i="12"/>
  <c r="O117" i="12" s="1"/>
  <c r="O132" i="12"/>
  <c r="O189" i="12"/>
  <c r="G198" i="12"/>
  <c r="L205" i="12"/>
  <c r="L208" i="12"/>
  <c r="G272" i="12"/>
  <c r="P275" i="12"/>
  <c r="O275" i="12" s="1"/>
  <c r="M279" i="12"/>
  <c r="L279" i="12" s="1"/>
  <c r="L33" i="12"/>
  <c r="P141" i="12"/>
  <c r="O141" i="12" s="1"/>
  <c r="L76" i="12"/>
  <c r="M17" i="12"/>
  <c r="L17" i="12" s="1"/>
  <c r="L62" i="12"/>
  <c r="L74" i="12"/>
  <c r="L77" i="12"/>
  <c r="M135" i="12"/>
  <c r="L135" i="12" s="1"/>
  <c r="M189" i="12"/>
  <c r="I189" i="12" s="1"/>
  <c r="H189" i="12" s="1"/>
  <c r="L225" i="12"/>
  <c r="L261" i="12"/>
  <c r="L272" i="12"/>
  <c r="G41" i="12"/>
  <c r="O113" i="12"/>
  <c r="O129" i="12"/>
  <c r="G159" i="12"/>
  <c r="G171" i="12"/>
  <c r="G216" i="12"/>
  <c r="G225" i="12"/>
  <c r="O269" i="12"/>
  <c r="P135" i="12"/>
  <c r="O135" i="12" s="1"/>
  <c r="P208" i="12"/>
  <c r="I208" i="12" s="1"/>
  <c r="O261" i="12"/>
  <c r="L79" i="12"/>
  <c r="O134" i="12"/>
  <c r="G50" i="12"/>
  <c r="O83" i="12"/>
  <c r="O86" i="12"/>
  <c r="AC204" i="12"/>
  <c r="L226" i="12"/>
  <c r="O123" i="12"/>
  <c r="G149" i="12"/>
  <c r="L155" i="12"/>
  <c r="L164" i="12"/>
  <c r="P167" i="12"/>
  <c r="O167" i="12" s="1"/>
  <c r="M190" i="12"/>
  <c r="L190" i="12" s="1"/>
  <c r="G202" i="12"/>
  <c r="G220" i="12"/>
  <c r="G236" i="12"/>
  <c r="M240" i="12"/>
  <c r="P40" i="12"/>
  <c r="O40" i="12" s="1"/>
  <c r="P14" i="12"/>
  <c r="O14" i="12" s="1"/>
  <c r="G26" i="12"/>
  <c r="M139" i="12"/>
  <c r="G146" i="12"/>
  <c r="L186" i="12"/>
  <c r="G206" i="12"/>
  <c r="M276" i="12"/>
  <c r="L276" i="12" s="1"/>
  <c r="P45" i="12"/>
  <c r="O45" i="12" s="1"/>
  <c r="O133" i="12"/>
  <c r="G127" i="12"/>
  <c r="P139" i="12"/>
  <c r="O139" i="12" s="1"/>
  <c r="L227" i="12"/>
  <c r="G257" i="12"/>
  <c r="G277" i="12"/>
  <c r="O101" i="12"/>
  <c r="M12" i="12"/>
  <c r="L12" i="12" s="1"/>
  <c r="O119" i="12"/>
  <c r="L130" i="12"/>
  <c r="G210" i="12"/>
  <c r="T268" i="12"/>
  <c r="P273" i="12"/>
  <c r="O273" i="12" s="1"/>
  <c r="O26" i="12"/>
  <c r="G46" i="12"/>
  <c r="O127" i="12"/>
  <c r="O172" i="12"/>
  <c r="M277" i="12"/>
  <c r="L277" i="12" s="1"/>
  <c r="G281" i="12"/>
  <c r="G32" i="12"/>
  <c r="P55" i="12"/>
  <c r="I55" i="12" s="1"/>
  <c r="G68" i="12"/>
  <c r="G140" i="12"/>
  <c r="G150" i="12"/>
  <c r="G165" i="12"/>
  <c r="P179" i="12"/>
  <c r="I179" i="12" s="1"/>
  <c r="L222" i="12"/>
  <c r="G274" i="12"/>
  <c r="G31" i="12"/>
  <c r="I134" i="12"/>
  <c r="T156" i="12"/>
  <c r="M273" i="12"/>
  <c r="L273" i="12" s="1"/>
  <c r="P12" i="12"/>
  <c r="O12" i="12" s="1"/>
  <c r="O90" i="12"/>
  <c r="L96" i="12"/>
  <c r="L99" i="12"/>
  <c r="G116" i="12"/>
  <c r="G120" i="12"/>
  <c r="G134" i="12"/>
  <c r="G147" i="12"/>
  <c r="O192" i="12"/>
  <c r="G254" i="12"/>
  <c r="M274" i="12"/>
  <c r="L274" i="12" s="1"/>
  <c r="G43" i="12"/>
  <c r="O64" i="12"/>
  <c r="O102" i="12"/>
  <c r="M106" i="12"/>
  <c r="I106" i="12" s="1"/>
  <c r="P168" i="12"/>
  <c r="O168" i="12" s="1"/>
  <c r="G188" i="12"/>
  <c r="M192" i="12"/>
  <c r="I192" i="12" s="1"/>
  <c r="G200" i="12"/>
  <c r="O228" i="12"/>
  <c r="G238" i="12"/>
  <c r="G263" i="12"/>
  <c r="G278" i="12"/>
  <c r="M143" i="12"/>
  <c r="L143" i="12" s="1"/>
  <c r="O21" i="12"/>
  <c r="O33" i="12"/>
  <c r="G40" i="12"/>
  <c r="L103" i="12"/>
  <c r="G107" i="12"/>
  <c r="P120" i="12"/>
  <c r="O120" i="12" s="1"/>
  <c r="P137" i="12"/>
  <c r="O137" i="12" s="1"/>
  <c r="P153" i="12"/>
  <c r="O153" i="12" s="1"/>
  <c r="L161" i="12"/>
  <c r="G170" i="12"/>
  <c r="G250" i="12"/>
  <c r="P36" i="12"/>
  <c r="O36" i="12" s="1"/>
  <c r="L91" i="12"/>
  <c r="G112" i="12"/>
  <c r="G141" i="12"/>
  <c r="G166" i="12"/>
  <c r="I170" i="12"/>
  <c r="G204" i="12"/>
  <c r="G234" i="12"/>
  <c r="L255" i="12"/>
  <c r="Z282" i="12"/>
  <c r="G275" i="12"/>
  <c r="M41" i="12"/>
  <c r="L41" i="12" s="1"/>
  <c r="P219" i="12"/>
  <c r="O219" i="12" s="1"/>
  <c r="AC242" i="12"/>
  <c r="P242" i="12" s="1"/>
  <c r="O242" i="12" s="1"/>
  <c r="P240" i="12"/>
  <c r="O240" i="12" s="1"/>
  <c r="P149" i="12"/>
  <c r="O149" i="12" s="1"/>
  <c r="P202" i="12"/>
  <c r="O202" i="12" s="1"/>
  <c r="P253" i="12"/>
  <c r="O253" i="12" s="1"/>
  <c r="Z268" i="12"/>
  <c r="M153" i="12"/>
  <c r="P258" i="12"/>
  <c r="O258" i="12" s="1"/>
  <c r="AF69" i="12"/>
  <c r="P143" i="12"/>
  <c r="O143" i="12" s="1"/>
  <c r="P278" i="12"/>
  <c r="O91" i="12"/>
  <c r="L94" i="12"/>
  <c r="L132" i="12"/>
  <c r="O145" i="12"/>
  <c r="P56" i="12"/>
  <c r="I56" i="12" s="1"/>
  <c r="P63" i="12"/>
  <c r="O63" i="12" s="1"/>
  <c r="O77" i="12"/>
  <c r="L83" i="12"/>
  <c r="L97" i="12"/>
  <c r="L100" i="12"/>
  <c r="O103" i="12"/>
  <c r="G119" i="12"/>
  <c r="I123" i="12"/>
  <c r="H123" i="12" s="1"/>
  <c r="O163" i="12"/>
  <c r="P250" i="12"/>
  <c r="O250" i="12" s="1"/>
  <c r="P257" i="12"/>
  <c r="O257" i="12" s="1"/>
  <c r="P11" i="12"/>
  <c r="O11" i="12" s="1"/>
  <c r="G64" i="12"/>
  <c r="O94" i="12"/>
  <c r="I115" i="12"/>
  <c r="G164" i="12"/>
  <c r="G177" i="12"/>
  <c r="G192" i="12"/>
  <c r="O196" i="12"/>
  <c r="M202" i="12"/>
  <c r="L202" i="12" s="1"/>
  <c r="G215" i="12"/>
  <c r="G218" i="12"/>
  <c r="G244" i="12"/>
  <c r="AF282" i="12"/>
  <c r="W196" i="12"/>
  <c r="P236" i="12"/>
  <c r="O236" i="12" s="1"/>
  <c r="P52" i="12"/>
  <c r="I52" i="12" s="1"/>
  <c r="P38" i="12"/>
  <c r="O38" i="12" s="1"/>
  <c r="P41" i="12"/>
  <c r="O41" i="12" s="1"/>
  <c r="L116" i="12"/>
  <c r="M167" i="12"/>
  <c r="L167" i="12" s="1"/>
  <c r="L184" i="12"/>
  <c r="L215" i="12"/>
  <c r="L218" i="12"/>
  <c r="L228" i="12"/>
  <c r="AC254" i="12"/>
  <c r="W268" i="12"/>
  <c r="L107" i="12"/>
  <c r="O164" i="12"/>
  <c r="Z196" i="12"/>
  <c r="L61" i="12"/>
  <c r="O72" i="12"/>
  <c r="L92" i="12"/>
  <c r="O184" i="12"/>
  <c r="L223" i="12"/>
  <c r="L251" i="12"/>
  <c r="L258" i="12"/>
  <c r="L265" i="12"/>
  <c r="O32" i="12"/>
  <c r="M36" i="12"/>
  <c r="L36" i="12" s="1"/>
  <c r="G42" i="12"/>
  <c r="M45" i="12"/>
  <c r="L45" i="12" s="1"/>
  <c r="T69" i="12"/>
  <c r="L78" i="12"/>
  <c r="L112" i="12"/>
  <c r="AF169" i="12"/>
  <c r="L181" i="12"/>
  <c r="O212" i="12"/>
  <c r="W69" i="12"/>
  <c r="T122" i="12"/>
  <c r="O171" i="12"/>
  <c r="O193" i="12"/>
  <c r="L197" i="12"/>
  <c r="L206" i="12"/>
  <c r="L209" i="12"/>
  <c r="P277" i="12"/>
  <c r="O277" i="12" s="1"/>
  <c r="M24" i="12"/>
  <c r="L24" i="12" s="1"/>
  <c r="Z69" i="12"/>
  <c r="G65" i="12"/>
  <c r="O78" i="12"/>
  <c r="L84" i="12"/>
  <c r="L124" i="12"/>
  <c r="L241" i="12"/>
  <c r="O248" i="12"/>
  <c r="M15" i="12"/>
  <c r="L15" i="12" s="1"/>
  <c r="P53" i="12"/>
  <c r="I53" i="12" s="1"/>
  <c r="P57" i="12"/>
  <c r="O57" i="12" s="1"/>
  <c r="O81" i="12"/>
  <c r="L87" i="12"/>
  <c r="O95" i="12"/>
  <c r="L108" i="12"/>
  <c r="O112" i="12"/>
  <c r="O130" i="12"/>
  <c r="G158" i="12"/>
  <c r="O197" i="12"/>
  <c r="L224" i="12"/>
  <c r="L245" i="12"/>
  <c r="O255" i="12"/>
  <c r="P15" i="12"/>
  <c r="O15" i="12" s="1"/>
  <c r="G54" i="12"/>
  <c r="G62" i="12"/>
  <c r="P68" i="12"/>
  <c r="O68" i="12" s="1"/>
  <c r="G113" i="12"/>
  <c r="O124" i="12"/>
  <c r="G178" i="12"/>
  <c r="G185" i="12"/>
  <c r="G229" i="12"/>
  <c r="I238" i="12"/>
  <c r="L252" i="12"/>
  <c r="I269" i="12"/>
  <c r="P271" i="12"/>
  <c r="O271" i="12" s="1"/>
  <c r="G105" i="12"/>
  <c r="M120" i="12"/>
  <c r="L120" i="12" s="1"/>
  <c r="M138" i="12"/>
  <c r="M149" i="12"/>
  <c r="L149" i="12" s="1"/>
  <c r="G161" i="12"/>
  <c r="G175" i="12"/>
  <c r="L178" i="12"/>
  <c r="P181" i="12"/>
  <c r="O181" i="12" s="1"/>
  <c r="I185" i="12"/>
  <c r="P200" i="12"/>
  <c r="O200" i="12" s="1"/>
  <c r="M203" i="12"/>
  <c r="L203" i="12" s="1"/>
  <c r="G213" i="12"/>
  <c r="L266" i="12"/>
  <c r="G37" i="12"/>
  <c r="G51" i="12"/>
  <c r="L90" i="12"/>
  <c r="L210" i="12"/>
  <c r="G249" i="12"/>
  <c r="L269" i="12"/>
  <c r="M38" i="12"/>
  <c r="L38" i="12" s="1"/>
  <c r="L51" i="12"/>
  <c r="P54" i="12"/>
  <c r="I54" i="12" s="1"/>
  <c r="P138" i="12"/>
  <c r="O138" i="12" s="1"/>
  <c r="L172" i="12"/>
  <c r="O178" i="12"/>
  <c r="O185" i="12"/>
  <c r="G190" i="12"/>
  <c r="G207" i="12"/>
  <c r="O229" i="12"/>
  <c r="L234" i="12"/>
  <c r="O238" i="12"/>
  <c r="L249" i="12"/>
  <c r="T254" i="12"/>
  <c r="M254" i="12" s="1"/>
  <c r="L254" i="12" s="1"/>
  <c r="G256" i="12"/>
  <c r="G266" i="12"/>
  <c r="M275" i="12"/>
  <c r="L275" i="12" s="1"/>
  <c r="P62" i="12"/>
  <c r="O62" i="12" s="1"/>
  <c r="T144" i="12"/>
  <c r="M263" i="12"/>
  <c r="L263" i="12" s="1"/>
  <c r="W282" i="12"/>
  <c r="O76" i="12"/>
  <c r="O190" i="12"/>
  <c r="O249" i="12"/>
  <c r="AF254" i="12"/>
  <c r="T259" i="12"/>
  <c r="M259" i="12" s="1"/>
  <c r="L259" i="12" s="1"/>
  <c r="G125" i="12"/>
  <c r="AF162" i="12"/>
  <c r="T174" i="12"/>
  <c r="M174" i="12" s="1"/>
  <c r="T211" i="12"/>
  <c r="M211" i="12" s="1"/>
  <c r="L211" i="12" s="1"/>
  <c r="AC18" i="12"/>
  <c r="O131" i="12"/>
  <c r="L179" i="12"/>
  <c r="G35" i="12"/>
  <c r="P37" i="12"/>
  <c r="O37" i="12" s="1"/>
  <c r="G63" i="12"/>
  <c r="O82" i="12"/>
  <c r="O99" i="12"/>
  <c r="O114" i="12"/>
  <c r="O125" i="12"/>
  <c r="O128" i="12"/>
  <c r="G155" i="12"/>
  <c r="L183" i="12"/>
  <c r="G195" i="12"/>
  <c r="AC211" i="12"/>
  <c r="AC230" i="12"/>
  <c r="P230" i="12" s="1"/>
  <c r="O230" i="12" s="1"/>
  <c r="L235" i="12"/>
  <c r="G239" i="12"/>
  <c r="O246" i="12"/>
  <c r="AF259" i="12"/>
  <c r="AF268" i="12"/>
  <c r="P25" i="12"/>
  <c r="O25" i="12" s="1"/>
  <c r="P66" i="12"/>
  <c r="O66" i="12" s="1"/>
  <c r="L217" i="12"/>
  <c r="P235" i="12"/>
  <c r="I235" i="12" s="1"/>
  <c r="L253" i="12"/>
  <c r="G13" i="12"/>
  <c r="M46" i="12"/>
  <c r="L46" i="12" s="1"/>
  <c r="L66" i="12"/>
  <c r="M37" i="12"/>
  <c r="L37" i="12" s="1"/>
  <c r="L102" i="12"/>
  <c r="P9" i="12"/>
  <c r="O9" i="12" s="1"/>
  <c r="P16" i="12"/>
  <c r="O16" i="12" s="1"/>
  <c r="L31" i="12"/>
  <c r="G38" i="12"/>
  <c r="O110" i="12"/>
  <c r="I155" i="12"/>
  <c r="G173" i="12"/>
  <c r="O191" i="12"/>
  <c r="O195" i="12"/>
  <c r="I205" i="12"/>
  <c r="L221" i="12"/>
  <c r="I232" i="12"/>
  <c r="G243" i="12"/>
  <c r="L250" i="12"/>
  <c r="L257" i="12"/>
  <c r="L264" i="12"/>
  <c r="P43" i="12"/>
  <c r="O43" i="12" s="1"/>
  <c r="M16" i="12"/>
  <c r="L16" i="12" s="1"/>
  <c r="M14" i="12"/>
  <c r="L14" i="12" s="1"/>
  <c r="G21" i="12"/>
  <c r="G56" i="12"/>
  <c r="L60" i="12"/>
  <c r="P166" i="12"/>
  <c r="O166" i="12" s="1"/>
  <c r="L170" i="12"/>
  <c r="T182" i="12"/>
  <c r="M182" i="12" s="1"/>
  <c r="L182" i="12" s="1"/>
  <c r="G180" i="12"/>
  <c r="M195" i="12"/>
  <c r="L195" i="12" s="1"/>
  <c r="AF204" i="12"/>
  <c r="G205" i="12"/>
  <c r="G211" i="12"/>
  <c r="O221" i="12"/>
  <c r="G227" i="12"/>
  <c r="G267" i="12"/>
  <c r="P67" i="12"/>
  <c r="O67" i="12" s="1"/>
  <c r="P176" i="12"/>
  <c r="O176" i="12" s="1"/>
  <c r="AC182" i="12"/>
  <c r="W156" i="12"/>
  <c r="M39" i="12"/>
  <c r="AC69" i="12"/>
  <c r="Z156" i="12"/>
  <c r="P209" i="12"/>
  <c r="O209" i="12" s="1"/>
  <c r="P39" i="12"/>
  <c r="O39" i="12" s="1"/>
  <c r="AC156" i="12"/>
  <c r="P146" i="12"/>
  <c r="O146" i="12" s="1"/>
  <c r="Z18" i="12"/>
  <c r="M158" i="12"/>
  <c r="L158" i="12" s="1"/>
  <c r="W162" i="12"/>
  <c r="AF18" i="12"/>
  <c r="Z162" i="12"/>
  <c r="Z169" i="12"/>
  <c r="M136" i="12"/>
  <c r="L136" i="12" s="1"/>
  <c r="W144" i="12"/>
  <c r="AC220" i="12"/>
  <c r="P213" i="12"/>
  <c r="O213" i="12" s="1"/>
  <c r="Z144" i="12"/>
  <c r="AC47" i="12"/>
  <c r="P30" i="12"/>
  <c r="O30" i="12" s="1"/>
  <c r="P263" i="12"/>
  <c r="O263" i="12" s="1"/>
  <c r="AC268" i="12"/>
  <c r="AC282" i="12"/>
  <c r="AF211" i="12"/>
  <c r="AF47" i="12"/>
  <c r="P23" i="12"/>
  <c r="O23" i="12" s="1"/>
  <c r="AC122" i="12"/>
  <c r="AC28" i="12"/>
  <c r="W47" i="12"/>
  <c r="O58" i="12"/>
  <c r="I58" i="12"/>
  <c r="H58" i="12" s="1"/>
  <c r="O85" i="12"/>
  <c r="G142" i="12"/>
  <c r="AF156" i="12"/>
  <c r="G162" i="12"/>
  <c r="I173" i="12"/>
  <c r="L173" i="12"/>
  <c r="M176" i="12"/>
  <c r="L176" i="12" s="1"/>
  <c r="L185" i="12"/>
  <c r="G252" i="12"/>
  <c r="G193" i="12"/>
  <c r="Z47" i="12"/>
  <c r="L59" i="12"/>
  <c r="I59" i="12"/>
  <c r="M125" i="12"/>
  <c r="T133" i="12"/>
  <c r="M133" i="12" s="1"/>
  <c r="M142" i="12"/>
  <c r="T169" i="12"/>
  <c r="M165" i="12"/>
  <c r="L165" i="12" s="1"/>
  <c r="AF28" i="12"/>
  <c r="G9" i="12"/>
  <c r="L128" i="12"/>
  <c r="M159" i="12"/>
  <c r="L159" i="12" s="1"/>
  <c r="T220" i="12"/>
  <c r="M220" i="12" s="1"/>
  <c r="I33" i="12"/>
  <c r="H33" i="12" s="1"/>
  <c r="M140" i="12"/>
  <c r="G174" i="12"/>
  <c r="I183" i="12"/>
  <c r="I243" i="12"/>
  <c r="T28" i="12"/>
  <c r="M23" i="12"/>
  <c r="L23" i="12" s="1"/>
  <c r="I116" i="12"/>
  <c r="AF144" i="12"/>
  <c r="P151" i="12"/>
  <c r="O151" i="12" s="1"/>
  <c r="L171" i="12"/>
  <c r="I171" i="12"/>
  <c r="G183" i="12"/>
  <c r="G186" i="12"/>
  <c r="G224" i="12"/>
  <c r="Z28" i="12"/>
  <c r="L55" i="12"/>
  <c r="M9" i="12"/>
  <c r="L9" i="12" s="1"/>
  <c r="M50" i="12"/>
  <c r="L50" i="12" s="1"/>
  <c r="L21" i="12"/>
  <c r="G60" i="12"/>
  <c r="G126" i="12"/>
  <c r="G136" i="12"/>
  <c r="AF182" i="12"/>
  <c r="P216" i="12"/>
  <c r="I216" i="12" s="1"/>
  <c r="P252" i="12"/>
  <c r="I252" i="12" s="1"/>
  <c r="M262" i="12"/>
  <c r="L262" i="12" s="1"/>
  <c r="AC162" i="12"/>
  <c r="AF220" i="12"/>
  <c r="L131" i="12"/>
  <c r="I131" i="12"/>
  <c r="M154" i="12"/>
  <c r="L154" i="12" s="1"/>
  <c r="I246" i="12"/>
  <c r="L246" i="12"/>
  <c r="M25" i="12"/>
  <c r="L25" i="12" s="1"/>
  <c r="L134" i="12"/>
  <c r="G172" i="12"/>
  <c r="O183" i="12"/>
  <c r="L233" i="12"/>
  <c r="L270" i="12"/>
  <c r="T47" i="12"/>
  <c r="M30" i="12"/>
  <c r="L30" i="12" s="1"/>
  <c r="G67" i="12"/>
  <c r="I172" i="12"/>
  <c r="L200" i="12"/>
  <c r="L214" i="12"/>
  <c r="M13" i="12"/>
  <c r="I113" i="12"/>
  <c r="M152" i="12"/>
  <c r="T237" i="12"/>
  <c r="M237" i="12" s="1"/>
  <c r="P270" i="12"/>
  <c r="O270" i="12" s="1"/>
  <c r="P20" i="12"/>
  <c r="O20" i="12" s="1"/>
  <c r="G124" i="12"/>
  <c r="I132" i="12"/>
  <c r="M160" i="12"/>
  <c r="L160" i="12" s="1"/>
  <c r="G209" i="12"/>
  <c r="P233" i="12"/>
  <c r="O233" i="12" s="1"/>
  <c r="AC237" i="12"/>
  <c r="T282" i="12"/>
  <c r="L281" i="12"/>
  <c r="I281" i="12"/>
  <c r="W122" i="12"/>
  <c r="G148" i="12"/>
  <c r="AC169" i="12"/>
  <c r="AC259" i="12"/>
  <c r="P256" i="12"/>
  <c r="O256" i="12" s="1"/>
  <c r="L111" i="12"/>
  <c r="Z122" i="12"/>
  <c r="L129" i="12"/>
  <c r="I129" i="12"/>
  <c r="P136" i="12"/>
  <c r="O136" i="12" s="1"/>
  <c r="AC144" i="12"/>
  <c r="M150" i="12"/>
  <c r="L150" i="12" s="1"/>
  <c r="L110" i="12"/>
  <c r="I110" i="12"/>
  <c r="M148" i="12"/>
  <c r="AF237" i="12"/>
  <c r="L247" i="12"/>
  <c r="I247" i="12"/>
  <c r="M11" i="12"/>
  <c r="L11" i="12" s="1"/>
  <c r="M198" i="12"/>
  <c r="L198" i="12" s="1"/>
  <c r="T204" i="12"/>
  <c r="M146" i="12"/>
  <c r="L146" i="12" s="1"/>
  <c r="M188" i="12"/>
  <c r="W204" i="12"/>
  <c r="L230" i="12"/>
  <c r="T248" i="12"/>
  <c r="M248" i="12" s="1"/>
  <c r="M35" i="12"/>
  <c r="L35" i="12" s="1"/>
  <c r="L64" i="12"/>
  <c r="I64" i="12"/>
  <c r="AF122" i="12"/>
  <c r="O42" i="12"/>
  <c r="T18" i="12"/>
  <c r="M27" i="12"/>
  <c r="L27" i="12" s="1"/>
  <c r="I130" i="12"/>
  <c r="P150" i="12"/>
  <c r="O150" i="12" s="1"/>
  <c r="O188" i="12"/>
  <c r="W28" i="12"/>
  <c r="M20" i="12"/>
  <c r="L20" i="12" s="1"/>
  <c r="G25" i="12"/>
  <c r="G52" i="12"/>
  <c r="L127" i="12"/>
  <c r="I127" i="12"/>
  <c r="G156" i="12"/>
  <c r="P198" i="12"/>
  <c r="O198" i="12" s="1"/>
  <c r="G245" i="12"/>
  <c r="G15" i="12"/>
  <c r="O74" i="12"/>
  <c r="O96" i="12"/>
  <c r="M104" i="12"/>
  <c r="L104" i="12" s="1"/>
  <c r="I164" i="12"/>
  <c r="M244" i="12"/>
  <c r="L115" i="12"/>
  <c r="O157" i="12"/>
  <c r="L229" i="12"/>
  <c r="L232" i="12"/>
  <c r="L34" i="12"/>
  <c r="M32" i="12"/>
  <c r="I118" i="12"/>
  <c r="O205" i="12"/>
  <c r="L82" i="12"/>
  <c r="O115" i="12"/>
  <c r="I178" i="12"/>
  <c r="I249" i="12"/>
  <c r="L236" i="12"/>
  <c r="M213" i="12"/>
  <c r="L213" i="12" s="1"/>
  <c r="M256" i="12"/>
  <c r="L256" i="12" s="1"/>
  <c r="AF225" i="12"/>
  <c r="P225" i="12" s="1"/>
  <c r="O225" i="12" s="1"/>
  <c r="I145" i="12"/>
  <c r="H145" i="12" s="1"/>
  <c r="I157" i="12"/>
  <c r="I197" i="12"/>
  <c r="O243" i="12"/>
  <c r="O98" i="12"/>
  <c r="I184" i="12"/>
  <c r="L212" i="12"/>
  <c r="I226" i="12"/>
  <c r="O170" i="12"/>
  <c r="L163" i="12"/>
  <c r="O186" i="12"/>
  <c r="I175" i="12"/>
  <c r="G246" i="12"/>
  <c r="O241" i="12"/>
  <c r="I241" i="12"/>
  <c r="H241" i="12" s="1"/>
  <c r="O239" i="12"/>
  <c r="I239" i="12"/>
  <c r="O227" i="12"/>
  <c r="I227" i="12"/>
  <c r="O224" i="12"/>
  <c r="I224" i="12"/>
  <c r="O223" i="12"/>
  <c r="I223" i="12"/>
  <c r="H223" i="12" s="1"/>
  <c r="O222" i="12"/>
  <c r="I222" i="12"/>
  <c r="L219" i="12"/>
  <c r="O207" i="12"/>
  <c r="I207" i="12"/>
  <c r="P161" i="12"/>
  <c r="O161" i="12" s="1"/>
  <c r="O111" i="12"/>
  <c r="I111" i="12"/>
  <c r="H111" i="12" s="1"/>
  <c r="O109" i="12"/>
  <c r="I109" i="12"/>
  <c r="O108" i="12"/>
  <c r="I108" i="12"/>
  <c r="O107" i="12"/>
  <c r="I107" i="12"/>
  <c r="O106" i="12"/>
  <c r="O105" i="12"/>
  <c r="I105" i="12"/>
  <c r="O104" i="12"/>
  <c r="O60" i="12"/>
  <c r="I60" i="12"/>
  <c r="S19" i="17" l="1"/>
  <c r="I12" i="17"/>
  <c r="E42" i="9" s="1"/>
  <c r="M9" i="17"/>
  <c r="L9" i="17"/>
  <c r="K12" i="17"/>
  <c r="N9" i="17" s="1"/>
  <c r="N12" i="17" s="1"/>
  <c r="H126" i="12"/>
  <c r="I206" i="12"/>
  <c r="I193" i="12"/>
  <c r="I302" i="12"/>
  <c r="H128" i="12"/>
  <c r="H214" i="12"/>
  <c r="O56" i="12"/>
  <c r="H115" i="12"/>
  <c r="O218" i="12"/>
  <c r="O214" i="12"/>
  <c r="I148" i="12"/>
  <c r="H148" i="12" s="1"/>
  <c r="H59" i="12"/>
  <c r="H197" i="12"/>
  <c r="H251" i="12"/>
  <c r="I12" i="12"/>
  <c r="H12" i="12" s="1"/>
  <c r="I13" i="12"/>
  <c r="H13" i="12" s="1"/>
  <c r="I42" i="12"/>
  <c r="H22" i="12"/>
  <c r="L114" i="12"/>
  <c r="H131" i="12"/>
  <c r="L194" i="12"/>
  <c r="I187" i="12"/>
  <c r="H187" i="12" s="1"/>
  <c r="I152" i="12"/>
  <c r="H152" i="12" s="1"/>
  <c r="H118" i="12"/>
  <c r="H221" i="12"/>
  <c r="O234" i="12"/>
  <c r="H110" i="12"/>
  <c r="O251" i="12"/>
  <c r="H228" i="12"/>
  <c r="H114" i="12"/>
  <c r="I44" i="12"/>
  <c r="H44" i="12" s="1"/>
  <c r="H226" i="12"/>
  <c r="H208" i="12"/>
  <c r="I199" i="12"/>
  <c r="H199" i="12" s="1"/>
  <c r="I140" i="12"/>
  <c r="H140" i="12" s="1"/>
  <c r="I34" i="12"/>
  <c r="H34" i="12" s="1"/>
  <c r="I215" i="12"/>
  <c r="H215" i="12" s="1"/>
  <c r="I266" i="12"/>
  <c r="H266" i="12" s="1"/>
  <c r="I117" i="12"/>
  <c r="H117" i="12" s="1"/>
  <c r="H255" i="12"/>
  <c r="I51" i="12"/>
  <c r="H51" i="12" s="1"/>
  <c r="O199" i="12"/>
  <c r="I201" i="12"/>
  <c r="H201" i="12" s="1"/>
  <c r="I265" i="12"/>
  <c r="H265" i="12" s="1"/>
  <c r="H55" i="12"/>
  <c r="H206" i="12"/>
  <c r="H212" i="12"/>
  <c r="I217" i="12"/>
  <c r="H217" i="12" s="1"/>
  <c r="I40" i="12"/>
  <c r="H40" i="12" s="1"/>
  <c r="I271" i="12"/>
  <c r="H271" i="12" s="1"/>
  <c r="I242" i="12"/>
  <c r="H242" i="12" s="1"/>
  <c r="L106" i="12"/>
  <c r="I278" i="12"/>
  <c r="H278" i="12" s="1"/>
  <c r="I191" i="12"/>
  <c r="H191" i="12" s="1"/>
  <c r="I202" i="12"/>
  <c r="H202" i="12" s="1"/>
  <c r="O201" i="12"/>
  <c r="H192" i="12"/>
  <c r="H179" i="12"/>
  <c r="I17" i="12"/>
  <c r="H17" i="12" s="1"/>
  <c r="O55" i="12"/>
  <c r="H130" i="12"/>
  <c r="I272" i="12"/>
  <c r="H272" i="12" s="1"/>
  <c r="H222" i="12"/>
  <c r="H163" i="12"/>
  <c r="H234" i="12"/>
  <c r="I139" i="12"/>
  <c r="H139" i="12" s="1"/>
  <c r="I63" i="12"/>
  <c r="H63" i="12" s="1"/>
  <c r="H245" i="12"/>
  <c r="L192" i="12"/>
  <c r="I62" i="12"/>
  <c r="H62" i="12" s="1"/>
  <c r="I159" i="12"/>
  <c r="H159" i="12" s="1"/>
  <c r="H127" i="12"/>
  <c r="H218" i="12"/>
  <c r="I177" i="12"/>
  <c r="H177" i="12" s="1"/>
  <c r="H269" i="12"/>
  <c r="H232" i="12"/>
  <c r="I276" i="12"/>
  <c r="H276" i="12" s="1"/>
  <c r="H119" i="12"/>
  <c r="I267" i="12"/>
  <c r="H267" i="12" s="1"/>
  <c r="I168" i="12"/>
  <c r="H168" i="12" s="1"/>
  <c r="I41" i="12"/>
  <c r="H41" i="12" s="1"/>
  <c r="O179" i="12"/>
  <c r="I138" i="12"/>
  <c r="H138" i="12" s="1"/>
  <c r="M156" i="12"/>
  <c r="L156" i="12" s="1"/>
  <c r="O278" i="12"/>
  <c r="H53" i="12"/>
  <c r="H124" i="12"/>
  <c r="H52" i="12"/>
  <c r="O235" i="12"/>
  <c r="H175" i="12"/>
  <c r="H281" i="12"/>
  <c r="H129" i="12"/>
  <c r="I257" i="12"/>
  <c r="H257" i="12" s="1"/>
  <c r="H106" i="12"/>
  <c r="I43" i="12"/>
  <c r="H43" i="12" s="1"/>
  <c r="I264" i="12"/>
  <c r="H264" i="12" s="1"/>
  <c r="H109" i="12"/>
  <c r="H157" i="12"/>
  <c r="H21" i="12"/>
  <c r="I153" i="12"/>
  <c r="H153" i="12" s="1"/>
  <c r="H26" i="12"/>
  <c r="H116" i="12"/>
  <c r="AF260" i="12"/>
  <c r="H243" i="12"/>
  <c r="H173" i="12"/>
  <c r="H194" i="12"/>
  <c r="I27" i="12"/>
  <c r="H27" i="12" s="1"/>
  <c r="H134" i="12"/>
  <c r="L242" i="12"/>
  <c r="I38" i="12"/>
  <c r="H38" i="12" s="1"/>
  <c r="H224" i="12"/>
  <c r="H107" i="12"/>
  <c r="H61" i="12"/>
  <c r="I147" i="12"/>
  <c r="H147" i="12" s="1"/>
  <c r="L138" i="12"/>
  <c r="I274" i="12"/>
  <c r="H274" i="12" s="1"/>
  <c r="I160" i="12"/>
  <c r="H160" i="12" s="1"/>
  <c r="I45" i="12"/>
  <c r="H45" i="12" s="1"/>
  <c r="I210" i="12"/>
  <c r="H210" i="12" s="1"/>
  <c r="H235" i="12"/>
  <c r="I142" i="12"/>
  <c r="H142" i="12" s="1"/>
  <c r="I121" i="12"/>
  <c r="H121" i="12" s="1"/>
  <c r="L189" i="12"/>
  <c r="H249" i="12"/>
  <c r="H108" i="12"/>
  <c r="H247" i="12"/>
  <c r="I280" i="12"/>
  <c r="H280" i="12" s="1"/>
  <c r="L271" i="12"/>
  <c r="L153" i="12"/>
  <c r="I57" i="12"/>
  <c r="H57" i="12" s="1"/>
  <c r="H239" i="12"/>
  <c r="O216" i="12"/>
  <c r="O252" i="12"/>
  <c r="P169" i="12"/>
  <c r="I169" i="12" s="1"/>
  <c r="H169" i="12" s="1"/>
  <c r="I240" i="12"/>
  <c r="H240" i="12" s="1"/>
  <c r="I65" i="12"/>
  <c r="H65" i="12" s="1"/>
  <c r="I135" i="12"/>
  <c r="H135" i="12" s="1"/>
  <c r="I253" i="12"/>
  <c r="H253" i="12" s="1"/>
  <c r="H42" i="12"/>
  <c r="I279" i="12"/>
  <c r="H279" i="12" s="1"/>
  <c r="H155" i="12"/>
  <c r="H178" i="12"/>
  <c r="I137" i="12"/>
  <c r="H137" i="12" s="1"/>
  <c r="Z231" i="12"/>
  <c r="Z6" i="12" s="1"/>
  <c r="H105" i="12"/>
  <c r="I258" i="12"/>
  <c r="H258" i="12" s="1"/>
  <c r="I275" i="12"/>
  <c r="H275" i="12" s="1"/>
  <c r="L13" i="12"/>
  <c r="I24" i="12"/>
  <c r="H24" i="12" s="1"/>
  <c r="I262" i="12"/>
  <c r="H262" i="12" s="1"/>
  <c r="H227" i="12"/>
  <c r="H186" i="12"/>
  <c r="H170" i="12"/>
  <c r="O208" i="12"/>
  <c r="L139" i="12"/>
  <c r="I120" i="12"/>
  <c r="H120" i="12" s="1"/>
  <c r="H246" i="12"/>
  <c r="O53" i="12"/>
  <c r="I195" i="12"/>
  <c r="H195" i="12" s="1"/>
  <c r="H112" i="12"/>
  <c r="P204" i="12"/>
  <c r="O204" i="12" s="1"/>
  <c r="H193" i="12"/>
  <c r="H207" i="12"/>
  <c r="O54" i="12"/>
  <c r="I143" i="12"/>
  <c r="H143" i="12" s="1"/>
  <c r="I236" i="12"/>
  <c r="H236" i="12" s="1"/>
  <c r="AF231" i="12"/>
  <c r="P69" i="12"/>
  <c r="I141" i="12"/>
  <c r="H141" i="12" s="1"/>
  <c r="I30" i="12"/>
  <c r="H30" i="12" s="1"/>
  <c r="I31" i="12"/>
  <c r="H31" i="12" s="1"/>
  <c r="H56" i="12"/>
  <c r="I180" i="12"/>
  <c r="H180" i="12" s="1"/>
  <c r="H184" i="12"/>
  <c r="H164" i="12"/>
  <c r="H64" i="12"/>
  <c r="P268" i="12"/>
  <c r="M162" i="12"/>
  <c r="L162" i="12" s="1"/>
  <c r="I273" i="12"/>
  <c r="H273" i="12" s="1"/>
  <c r="H113" i="12"/>
  <c r="L142" i="12"/>
  <c r="L240" i="12"/>
  <c r="I165" i="12"/>
  <c r="H165" i="12" s="1"/>
  <c r="P282" i="12"/>
  <c r="H216" i="12"/>
  <c r="I39" i="12"/>
  <c r="H39" i="12" s="1"/>
  <c r="H54" i="12"/>
  <c r="M268" i="12"/>
  <c r="I167" i="12"/>
  <c r="H167" i="12" s="1"/>
  <c r="I149" i="12"/>
  <c r="H149" i="12" s="1"/>
  <c r="I35" i="12"/>
  <c r="H35" i="12" s="1"/>
  <c r="M18" i="12"/>
  <c r="I190" i="12"/>
  <c r="H190" i="12" s="1"/>
  <c r="H171" i="12"/>
  <c r="I166" i="12"/>
  <c r="H166" i="12" s="1"/>
  <c r="I68" i="12"/>
  <c r="H68" i="12" s="1"/>
  <c r="I104" i="12"/>
  <c r="H104" i="12" s="1"/>
  <c r="O52" i="12"/>
  <c r="I150" i="12"/>
  <c r="H150" i="12" s="1"/>
  <c r="I250" i="12"/>
  <c r="H250" i="12" s="1"/>
  <c r="H238" i="12"/>
  <c r="I219" i="12"/>
  <c r="H219" i="12" s="1"/>
  <c r="I136" i="12"/>
  <c r="H136" i="12" s="1"/>
  <c r="I176" i="12"/>
  <c r="H176" i="12" s="1"/>
  <c r="I36" i="12"/>
  <c r="H36" i="12" s="1"/>
  <c r="I151" i="12"/>
  <c r="H151" i="12" s="1"/>
  <c r="I230" i="12"/>
  <c r="H230" i="12" s="1"/>
  <c r="H132" i="12"/>
  <c r="H229" i="12"/>
  <c r="M196" i="12"/>
  <c r="I161" i="12"/>
  <c r="H161" i="12" s="1"/>
  <c r="I277" i="12"/>
  <c r="H277" i="12" s="1"/>
  <c r="H172" i="12"/>
  <c r="I174" i="12"/>
  <c r="H174" i="12" s="1"/>
  <c r="L174" i="12"/>
  <c r="I14" i="12"/>
  <c r="H14" i="12" s="1"/>
  <c r="M144" i="12"/>
  <c r="L144" i="12" s="1"/>
  <c r="T260" i="12"/>
  <c r="M260" i="12" s="1"/>
  <c r="L148" i="12"/>
  <c r="P254" i="12"/>
  <c r="O254" i="12" s="1"/>
  <c r="I263" i="12"/>
  <c r="H263" i="12" s="1"/>
  <c r="I15" i="12"/>
  <c r="H15" i="12" s="1"/>
  <c r="I37" i="12"/>
  <c r="H37" i="12" s="1"/>
  <c r="I181" i="12"/>
  <c r="H181" i="12" s="1"/>
  <c r="P18" i="12"/>
  <c r="I46" i="12"/>
  <c r="H46" i="12" s="1"/>
  <c r="I16" i="12"/>
  <c r="H16" i="12" s="1"/>
  <c r="P259" i="12"/>
  <c r="O259" i="12" s="1"/>
  <c r="H205" i="12"/>
  <c r="M69" i="12"/>
  <c r="I213" i="12"/>
  <c r="H213" i="12" s="1"/>
  <c r="H183" i="12"/>
  <c r="H185" i="12"/>
  <c r="M122" i="12"/>
  <c r="I20" i="12"/>
  <c r="H20" i="12" s="1"/>
  <c r="I66" i="12"/>
  <c r="H66" i="12" s="1"/>
  <c r="L39" i="12"/>
  <c r="I67" i="12"/>
  <c r="H67" i="12" s="1"/>
  <c r="P162" i="12"/>
  <c r="O162" i="12" s="1"/>
  <c r="I203" i="12"/>
  <c r="H203" i="12" s="1"/>
  <c r="I200" i="12"/>
  <c r="H200" i="12" s="1"/>
  <c r="I233" i="12"/>
  <c r="H233" i="12" s="1"/>
  <c r="M282" i="12"/>
  <c r="P211" i="12"/>
  <c r="O211" i="12" s="1"/>
  <c r="L237" i="12"/>
  <c r="L220" i="12"/>
  <c r="L244" i="12"/>
  <c r="I244" i="12"/>
  <c r="H244" i="12" s="1"/>
  <c r="AC231" i="12"/>
  <c r="P156" i="12"/>
  <c r="O156" i="12" s="1"/>
  <c r="P47" i="12"/>
  <c r="AC260" i="12"/>
  <c r="I225" i="12"/>
  <c r="H225" i="12" s="1"/>
  <c r="P237" i="12"/>
  <c r="O237" i="12" s="1"/>
  <c r="L248" i="12"/>
  <c r="I248" i="12"/>
  <c r="H248" i="12" s="1"/>
  <c r="P28" i="12"/>
  <c r="L140" i="12"/>
  <c r="L152" i="12"/>
  <c r="L133" i="12"/>
  <c r="I133" i="12"/>
  <c r="H133" i="12" s="1"/>
  <c r="H252" i="12"/>
  <c r="P144" i="12"/>
  <c r="O144" i="12" s="1"/>
  <c r="L125" i="12"/>
  <c r="I125" i="12"/>
  <c r="H125" i="12" s="1"/>
  <c r="P220" i="12"/>
  <c r="O220" i="12" s="1"/>
  <c r="I23" i="12"/>
  <c r="H23" i="12" s="1"/>
  <c r="I154" i="12"/>
  <c r="H154" i="12" s="1"/>
  <c r="L188" i="12"/>
  <c r="I188" i="12"/>
  <c r="H188" i="12" s="1"/>
  <c r="T231" i="12"/>
  <c r="M47" i="12"/>
  <c r="M28" i="12"/>
  <c r="I270" i="12"/>
  <c r="H270" i="12" s="1"/>
  <c r="P122" i="12"/>
  <c r="W231" i="12"/>
  <c r="W6" i="12" s="1"/>
  <c r="P182" i="12"/>
  <c r="I50" i="12"/>
  <c r="H50" i="12" s="1"/>
  <c r="I11" i="12"/>
  <c r="H11" i="12" s="1"/>
  <c r="I256" i="12"/>
  <c r="H256" i="12" s="1"/>
  <c r="I9" i="12"/>
  <c r="H9" i="12" s="1"/>
  <c r="I25" i="12"/>
  <c r="H25" i="12" s="1"/>
  <c r="I146" i="12"/>
  <c r="H146" i="12" s="1"/>
  <c r="I198" i="12"/>
  <c r="H198" i="12" s="1"/>
  <c r="I209" i="12"/>
  <c r="H209" i="12" s="1"/>
  <c r="M204" i="12"/>
  <c r="H60" i="12"/>
  <c r="I158" i="12"/>
  <c r="H158" i="12" s="1"/>
  <c r="I32" i="12"/>
  <c r="H32" i="12" s="1"/>
  <c r="L32" i="12"/>
  <c r="AH3" i="12"/>
  <c r="AI3" i="12"/>
  <c r="S22" i="17" l="1"/>
  <c r="U19" i="17"/>
  <c r="L12" i="17"/>
  <c r="F42" i="9" s="1"/>
  <c r="Q9" i="17"/>
  <c r="T9" i="17" s="1"/>
  <c r="T12" i="17" s="1"/>
  <c r="W9" i="17" s="1"/>
  <c r="W12" i="17" s="1"/>
  <c r="M12" i="17"/>
  <c r="P9" i="17" s="1"/>
  <c r="O9" i="17"/>
  <c r="O169" i="12"/>
  <c r="I122" i="12"/>
  <c r="I211" i="12"/>
  <c r="H211" i="12" s="1"/>
  <c r="I254" i="12"/>
  <c r="H254" i="12" s="1"/>
  <c r="AF6" i="12"/>
  <c r="P260" i="12"/>
  <c r="P231" i="12"/>
  <c r="I268" i="12"/>
  <c r="I69" i="12"/>
  <c r="I18" i="12"/>
  <c r="I162" i="12"/>
  <c r="H162" i="12" s="1"/>
  <c r="I282" i="12"/>
  <c r="M231" i="12"/>
  <c r="I231" i="12" s="1"/>
  <c r="I260" i="12"/>
  <c r="I47" i="12"/>
  <c r="I259" i="12"/>
  <c r="H259" i="12" s="1"/>
  <c r="I28" i="12"/>
  <c r="I237" i="12"/>
  <c r="H237" i="12" s="1"/>
  <c r="L196" i="12"/>
  <c r="I196" i="12"/>
  <c r="H196" i="12" s="1"/>
  <c r="I204" i="12"/>
  <c r="H204" i="12" s="1"/>
  <c r="L204" i="12"/>
  <c r="O182" i="12"/>
  <c r="I182" i="12"/>
  <c r="H182" i="12" s="1"/>
  <c r="I220" i="12"/>
  <c r="H220" i="12" s="1"/>
  <c r="I144" i="12"/>
  <c r="H144" i="12" s="1"/>
  <c r="I156" i="12"/>
  <c r="H156" i="12" s="1"/>
  <c r="T6" i="12"/>
  <c r="K6" i="12" s="1"/>
  <c r="AC6" i="12"/>
  <c r="V19" i="17" l="1"/>
  <c r="U22" i="17"/>
  <c r="W18" i="17"/>
  <c r="Z9" i="17"/>
  <c r="R9" i="17"/>
  <c r="O12" i="17"/>
  <c r="G42" i="9" s="1"/>
  <c r="N6" i="12"/>
  <c r="I6" i="12"/>
  <c r="V22" i="17" l="1"/>
  <c r="X19" i="17"/>
  <c r="AC9" i="17"/>
  <c r="AF9" i="17" s="1"/>
  <c r="AL9" i="17" s="1"/>
  <c r="AL12" i="17" s="1"/>
  <c r="AO9" i="17" s="1"/>
  <c r="AO12" i="17" s="1"/>
  <c r="R12" i="17"/>
  <c r="S9" i="17"/>
  <c r="Y19" i="17" l="1"/>
  <c r="AA19" i="17" s="1"/>
  <c r="X22" i="17"/>
  <c r="AR9" i="17"/>
  <c r="AR12" i="17" s="1"/>
  <c r="AU9" i="17" s="1"/>
  <c r="AU12" i="17" s="1"/>
  <c r="AX9" i="17" s="1"/>
  <c r="AX12" i="17" s="1"/>
  <c r="BA9" i="17" s="1"/>
  <c r="BA12" i="17" s="1"/>
  <c r="BD9" i="17" s="1"/>
  <c r="BD12" i="17" s="1"/>
  <c r="BG9" i="17" s="1"/>
  <c r="BG12" i="17" s="1"/>
  <c r="BJ9" i="17" s="1"/>
  <c r="BJ12" i="17" s="1"/>
  <c r="BM9" i="17" s="1"/>
  <c r="BM12" i="17" s="1"/>
  <c r="BP9" i="17" s="1"/>
  <c r="BP12" i="17" s="1"/>
  <c r="BS9" i="17" s="1"/>
  <c r="BS12" i="17" s="1"/>
  <c r="BV9" i="17" s="1"/>
  <c r="BV12" i="17" s="1"/>
  <c r="BY9" i="17" s="1"/>
  <c r="BY12" i="17" s="1"/>
  <c r="CB9" i="17" s="1"/>
  <c r="CB12" i="17" s="1"/>
  <c r="CE9" i="17" s="1"/>
  <c r="CE12" i="17" s="1"/>
  <c r="CH9" i="17" s="1"/>
  <c r="CH12" i="17" s="1"/>
  <c r="CK9" i="17" s="1"/>
  <c r="CK12" i="17" s="1"/>
  <c r="CN9" i="17" s="1"/>
  <c r="CN12" i="17" s="1"/>
  <c r="U9" i="17"/>
  <c r="S12" i="17"/>
  <c r="U12" i="17" l="1"/>
  <c r="V9" i="17"/>
  <c r="V12" i="17" s="1"/>
  <c r="V18" i="17" l="1"/>
  <c r="X18" i="17" s="1"/>
  <c r="X9" i="17"/>
  <c r="X12" i="17" l="1"/>
  <c r="Y9" i="17"/>
  <c r="AA9" i="17" l="1"/>
  <c r="AA12" i="17" l="1"/>
  <c r="AB9" i="17"/>
  <c r="AD9" i="17" l="1"/>
  <c r="AE9" i="17" l="1"/>
  <c r="AG9" i="17" l="1"/>
  <c r="AJ9" i="17" l="1"/>
  <c r="AK9" i="17" l="1"/>
  <c r="AM9" i="17" l="1"/>
  <c r="AK12" i="17"/>
  <c r="AN9" i="17" s="1"/>
  <c r="AN12" i="17" s="1"/>
  <c r="AM12" i="17" l="1"/>
  <c r="AP9" i="17"/>
  <c r="AQ9" i="17" l="1"/>
  <c r="AP12" i="17"/>
  <c r="AS9" i="17" l="1"/>
  <c r="AQ12" i="17"/>
  <c r="AS12" i="17" l="1"/>
  <c r="AT9" i="17"/>
  <c r="AT12" i="17" l="1"/>
  <c r="AV9" i="17"/>
  <c r="AV12" i="17" l="1"/>
  <c r="AW9" i="17"/>
  <c r="AY9" i="17" l="1"/>
  <c r="AW12" i="17"/>
  <c r="AY12" i="17" l="1"/>
  <c r="AZ9" i="17"/>
  <c r="BB9" i="17" l="1"/>
  <c r="AZ12" i="17"/>
  <c r="BB12" i="17" l="1"/>
  <c r="BC9" i="17"/>
  <c r="BE9" i="17" l="1"/>
  <c r="BC12" i="17"/>
  <c r="BE12" i="17" l="1"/>
  <c r="BF9" i="17"/>
  <c r="BF12" i="17" l="1"/>
  <c r="BH9" i="17"/>
  <c r="BH12" i="17" l="1"/>
  <c r="BI9" i="17"/>
  <c r="BK9" i="17" l="1"/>
  <c r="BI12" i="17"/>
  <c r="BK12" i="17" l="1"/>
  <c r="BL9" i="17"/>
  <c r="BN9" i="17" l="1"/>
  <c r="BL12" i="17"/>
  <c r="BN12" i="17" l="1"/>
  <c r="BO9" i="17"/>
  <c r="BO12" i="17" l="1"/>
  <c r="BQ9" i="17"/>
  <c r="BQ12" i="17" l="1"/>
  <c r="BR9" i="17"/>
  <c r="BT9" i="17" l="1"/>
  <c r="BR12" i="17"/>
  <c r="BU9" i="17" l="1"/>
  <c r="BT12" i="17"/>
  <c r="BW9" i="17" l="1"/>
  <c r="BU12" i="17"/>
  <c r="BX9" i="17" l="1"/>
  <c r="BW12" i="17"/>
  <c r="BX12" i="17" l="1"/>
  <c r="BZ9" i="17"/>
  <c r="CA9" i="17" l="1"/>
  <c r="BZ12" i="17"/>
  <c r="CC9" i="17" l="1"/>
  <c r="CA12" i="17"/>
  <c r="CD9" i="17" l="1"/>
  <c r="CC12" i="17"/>
  <c r="CF9" i="17" l="1"/>
  <c r="CD12" i="17"/>
  <c r="CG9" i="17" l="1"/>
  <c r="CF12" i="17"/>
  <c r="CG12" i="17" l="1"/>
  <c r="CI9" i="17"/>
  <c r="CI12" i="17" l="1"/>
  <c r="CJ9" i="17"/>
  <c r="CJ12" i="17" l="1"/>
  <c r="CL9" i="17"/>
  <c r="CL12" i="17" l="1"/>
  <c r="CM9" i="17"/>
  <c r="CO9" i="17" l="1"/>
  <c r="CM12" i="17"/>
  <c r="CO1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s>
  <commentList>
    <comment ref="K10" authorId="0" shapeId="0" xr:uid="{55639CC3-7EBE-4077-A393-2753D60B343E}">
      <text>
        <r>
          <rPr>
            <sz val="8"/>
            <color indexed="81"/>
            <rFont val="BIZ UDゴシック"/>
            <family val="3"/>
            <charset val="128"/>
          </rPr>
          <t>鉄部塗装工事
住宅-8,542,713
施設-970,330</t>
        </r>
      </text>
    </comment>
    <comment ref="J11" authorId="0" shapeId="0" xr:uid="{8A3ABD00-3A47-465D-B29A-1C4F2A09E0F6}">
      <text>
        <r>
          <rPr>
            <sz val="8"/>
            <color indexed="81"/>
            <rFont val="BIZ UDゴシック"/>
            <family val="3"/>
            <charset val="128"/>
          </rPr>
          <t>共用）発電機室漏水補修工事</t>
        </r>
      </text>
    </comment>
    <comment ref="K12" authorId="0" shapeId="0" xr:uid="{7FF296CA-2322-4BA9-A0CC-191D341D9F5F}">
      <text>
        <r>
          <rPr>
            <sz val="8"/>
            <color indexed="81"/>
            <rFont val="BIZ UDゴシック"/>
            <family val="3"/>
            <charset val="128"/>
          </rPr>
          <t>住宅）長尺シート貼替</t>
        </r>
      </text>
    </comment>
    <comment ref="Q12" authorId="0" shapeId="0" xr:uid="{A756AC56-E6C1-4763-8B81-7FDD1B23BAF1}">
      <text>
        <r>
          <rPr>
            <sz val="8"/>
            <color indexed="81"/>
            <rFont val="BIZ UDゴシック"/>
            <family val="3"/>
            <charset val="128"/>
          </rPr>
          <t>共用）廊下床シート他
当初予算</t>
        </r>
      </text>
    </comment>
    <comment ref="F14" authorId="0" shapeId="0" xr:uid="{7BDA2911-47F7-436C-B622-06B5EE12195B}">
      <text>
        <r>
          <rPr>
            <sz val="8"/>
            <color indexed="81"/>
            <rFont val="BIZ UDゴシック"/>
            <family val="3"/>
            <charset val="128"/>
          </rPr>
          <t>共用）路盤舗装補修</t>
        </r>
      </text>
    </comment>
    <comment ref="I14" authorId="0" shapeId="0" xr:uid="{6EB4E020-7BB2-45CC-BDAA-C26272ECBD92}">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K14" authorId="0" shapeId="0" xr:uid="{3E90A394-B8A8-41D4-A2BB-F85F619FAFB0}">
      <text>
        <r>
          <rPr>
            <sz val="8"/>
            <color indexed="81"/>
            <rFont val="BIZ UDゴシック"/>
            <family val="3"/>
            <charset val="128"/>
          </rPr>
          <t>東棟４階東階段
メンテ用タラップ設置</t>
        </r>
      </text>
    </comment>
    <comment ref="N14" authorId="0" shapeId="0" xr:uid="{C51190CE-5F17-41D6-AD89-7C756467C766}">
      <text>
        <r>
          <rPr>
            <sz val="8"/>
            <color indexed="81"/>
            <rFont val="BIZ UDゴシック"/>
            <family val="3"/>
            <charset val="128"/>
          </rPr>
          <t>住宅）ハニカムパネル庇補修</t>
        </r>
      </text>
    </comment>
    <comment ref="Q14" authorId="0" shapeId="0" xr:uid="{73F28F33-4815-4924-AF72-3DCFEA9CA80E}">
      <text>
        <r>
          <rPr>
            <sz val="8"/>
            <color indexed="81"/>
            <rFont val="BIZ UDゴシック"/>
            <family val="3"/>
            <charset val="128"/>
          </rPr>
          <t xml:space="preserve">共用）駐車場防災シャッター電動機交換工事
</t>
        </r>
      </text>
    </comment>
    <comment ref="I15" authorId="0" shapeId="0" xr:uid="{CAA63596-33BF-43BA-871F-D56D91EC3C2A}">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J15" authorId="0" shapeId="0" xr:uid="{96C2087B-B32B-4B63-91B2-7D0E7BF2C864}">
      <text>
        <r>
          <rPr>
            <sz val="8"/>
            <color indexed="81"/>
            <rFont val="BIZ UDゴシック"/>
            <family val="3"/>
            <charset val="128"/>
          </rPr>
          <t>共用）防災センター移設に伴う建築工事</t>
        </r>
      </text>
    </comment>
    <comment ref="P15" authorId="0" shapeId="0" xr:uid="{91395867-19BF-4AE0-A33D-5CBDF98D29D1}">
      <text>
        <r>
          <rPr>
            <sz val="8"/>
            <color indexed="81"/>
            <rFont val="BIZ UDゴシック"/>
            <family val="3"/>
            <charset val="128"/>
          </rPr>
          <t>住宅）宅配BOX更新</t>
        </r>
      </text>
    </comment>
    <comment ref="I18" authorId="0" shapeId="0" xr:uid="{8E23FCF6-391D-40D9-969A-B3A01C2E26E7}">
      <text>
        <r>
          <rPr>
            <sz val="8"/>
            <color indexed="81"/>
            <rFont val="BIZ UDゴシック"/>
            <family val="3"/>
            <charset val="128"/>
          </rPr>
          <t>住宅）増圧ポンプユニット更新</t>
        </r>
      </text>
    </comment>
    <comment ref="P18" authorId="0" shapeId="0" xr:uid="{D850F14B-E428-43F8-AFDA-CA2C038F41F5}">
      <text>
        <r>
          <rPr>
            <sz val="8"/>
            <color indexed="81"/>
            <rFont val="BIZ UDゴシック"/>
            <family val="3"/>
            <charset val="128"/>
          </rPr>
          <t>住宅）増圧給水ポンプユニット整備工事</t>
        </r>
      </text>
    </comment>
    <comment ref="G19" authorId="0" shapeId="0" xr:uid="{18455AC5-1EBA-4840-87B8-31F314BE55D0}">
      <text>
        <r>
          <rPr>
            <sz val="8"/>
            <color indexed="81"/>
            <rFont val="BIZ UDゴシック"/>
            <family val="3"/>
            <charset val="128"/>
          </rPr>
          <t>共用）地下湧水対策工事</t>
        </r>
        <r>
          <rPr>
            <sz val="9"/>
            <color indexed="81"/>
            <rFont val="MS P ゴシック"/>
            <family val="3"/>
            <charset val="128"/>
          </rPr>
          <t xml:space="preserve">
</t>
        </r>
      </text>
    </comment>
    <comment ref="H19" authorId="0" shapeId="0" xr:uid="{1CA387A8-2377-41BC-96D2-D23C55A7825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I19" authorId="0" shapeId="0" xr:uid="{81EBBF6F-CE16-47CF-ACDC-D69E829140E2}">
      <text>
        <r>
          <rPr>
            <sz val="8"/>
            <color indexed="81"/>
            <rFont val="BIZ UDゴシック"/>
            <family val="3"/>
            <charset val="128"/>
          </rPr>
          <t>共用）地下２階排水ポンプ・制御盤改修工事</t>
        </r>
      </text>
    </comment>
    <comment ref="P19" authorId="0" shapeId="0" xr:uid="{D6604149-57C4-4CCD-A77D-BE182940DE21}">
      <text>
        <r>
          <rPr>
            <sz val="8"/>
            <color indexed="81"/>
            <rFont val="BIZ UDゴシック"/>
            <family val="3"/>
            <charset val="128"/>
          </rPr>
          <t>施設）サンド亭雑排水管取替工事</t>
        </r>
      </text>
    </comment>
    <comment ref="G20" authorId="0" shapeId="0" xr:uid="{39D208CE-26FC-4DF8-B0D3-F8535226EF5C}">
      <text>
        <r>
          <rPr>
            <sz val="8"/>
            <color indexed="81"/>
            <rFont val="BIZ UDゴシック"/>
            <family val="3"/>
            <charset val="128"/>
          </rPr>
          <t>共用）ガス緊急遮断弁整備作業</t>
        </r>
      </text>
    </comment>
    <comment ref="K20" authorId="0" shapeId="0" xr:uid="{17E043A3-4C75-427E-BAFF-E29151C3F84B}">
      <text>
        <r>
          <rPr>
            <sz val="8"/>
            <color indexed="81"/>
            <rFont val="BIZ UDゴシック"/>
            <family val="3"/>
            <charset val="128"/>
          </rPr>
          <t>住宅）ガス漏れ警報一括取替</t>
        </r>
      </text>
    </comment>
    <comment ref="Q20" authorId="0" shapeId="0" xr:uid="{407B5539-1CDA-4FFD-B83D-7793FB21D751}">
      <text>
        <r>
          <rPr>
            <sz val="8"/>
            <color indexed="81"/>
            <rFont val="BIZ UDゴシック"/>
            <family val="3"/>
            <charset val="128"/>
          </rPr>
          <t>住宅）ガス警報器一括取替</t>
        </r>
      </text>
    </comment>
    <comment ref="G21" authorId="0" shapeId="0" xr:uid="{067AF938-654D-4B92-97A0-4C4D5ADB9749}">
      <text>
        <r>
          <rPr>
            <sz val="8"/>
            <color indexed="81"/>
            <rFont val="BIZ UDゴシック"/>
            <family val="3"/>
            <charset val="128"/>
          </rPr>
          <t>共用）駐車場給気ファン修理</t>
        </r>
      </text>
    </comment>
    <comment ref="J21" authorId="0" shapeId="0" xr:uid="{B7BA3F04-4CE6-4619-8D7C-F4B9C9FA40CA}">
      <text>
        <r>
          <rPr>
            <sz val="8"/>
            <color indexed="81"/>
            <rFont val="BIZ UDゴシック"/>
            <family val="3"/>
            <charset val="128"/>
          </rPr>
          <t>共用）送風機改修工事</t>
        </r>
      </text>
    </comment>
    <comment ref="L21" authorId="0" shapeId="0" xr:uid="{DF6E8CAE-CDB6-47BC-8194-226DB99910D6}">
      <text>
        <r>
          <rPr>
            <sz val="8"/>
            <color indexed="81"/>
            <rFont val="BIZ UDゴシック"/>
            <family val="3"/>
            <charset val="128"/>
          </rPr>
          <t xml:space="preserve">共用）地下駐車場送風機修繕工事
</t>
        </r>
      </text>
    </comment>
    <comment ref="M21" authorId="0" shapeId="0" xr:uid="{F3F93733-B963-4C05-BB60-D0C61C97CDB1}">
      <text>
        <r>
          <rPr>
            <sz val="8"/>
            <color indexed="81"/>
            <rFont val="BIZ UDゴシック"/>
            <family val="3"/>
            <charset val="128"/>
          </rPr>
          <t>共用）非常用自家発電設備点検整備</t>
        </r>
      </text>
    </comment>
    <comment ref="N21" authorId="0" shapeId="0" xr:uid="{5715E279-71CA-4768-83EA-EA7ACB9270D9}">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O21" authorId="0" shapeId="0" xr:uid="{FD7D8C07-1429-4484-B873-E2CE46E5AF18}">
      <text>
        <r>
          <rPr>
            <sz val="8"/>
            <color indexed="81"/>
            <rFont val="BIZ UDゴシック"/>
            <family val="3"/>
            <charset val="128"/>
          </rPr>
          <t>施設）ゴミ置き場冷蔵庫機器取替</t>
        </r>
        <r>
          <rPr>
            <sz val="9"/>
            <color indexed="81"/>
            <rFont val="MS P ゴシック"/>
            <family val="3"/>
            <charset val="128"/>
          </rPr>
          <t xml:space="preserve">
</t>
        </r>
      </text>
    </comment>
    <comment ref="G22" authorId="0" shapeId="0" xr:uid="{61DB2B7B-3AA3-4575-9177-0DC3EBBD162E}">
      <text>
        <r>
          <rPr>
            <sz val="9"/>
            <color indexed="81"/>
            <rFont val="MS P ゴシック"/>
            <family val="3"/>
            <charset val="128"/>
          </rPr>
          <t xml:space="preserve">住宅）宅配boxメモリー電池更新 17,161
共用）照明LED化工事 6,080,400
</t>
        </r>
      </text>
    </comment>
    <comment ref="H22" authorId="0" shapeId="0" xr:uid="{454934BA-389E-4D6E-BE0B-90BB5293503D}">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M22" authorId="0" shapeId="0" xr:uid="{24833A2A-8583-41DD-8DDF-04624901CE69}">
      <text>
        <r>
          <rPr>
            <sz val="8"/>
            <color indexed="81"/>
            <rFont val="BIZ UDゴシック"/>
            <family val="3"/>
            <charset val="128"/>
          </rPr>
          <t>共用）自家用受変電設備改修工事</t>
        </r>
        <r>
          <rPr>
            <sz val="9"/>
            <color indexed="81"/>
            <rFont val="MS P ゴシック"/>
            <family val="3"/>
            <charset val="128"/>
          </rPr>
          <t xml:space="preserve">
</t>
        </r>
      </text>
    </comment>
    <comment ref="H23" authorId="0" shapeId="0" xr:uid="{3A374472-C8A0-4B72-921A-C1B9D47A2903}">
      <text>
        <r>
          <rPr>
            <sz val="8"/>
            <color indexed="81"/>
            <rFont val="BIZ UDゴシック"/>
            <family val="3"/>
            <charset val="128"/>
          </rPr>
          <t>共用）中央監視装置バッテリー交換　259,200
住宅）インターフォン工事　270,000+14,040,000
住宅）非接触キーシステム設置　1,004,400</t>
        </r>
      </text>
    </comment>
    <comment ref="J23" authorId="0" shapeId="0" xr:uid="{1514925D-B044-46A2-AABD-D17123B6C720}">
      <text>
        <r>
          <rPr>
            <sz val="8"/>
            <color indexed="81"/>
            <rFont val="BIZ UDゴシック"/>
            <family val="3"/>
            <charset val="128"/>
          </rPr>
          <t>共用）防災センター改修工事</t>
        </r>
      </text>
    </comment>
    <comment ref="K23" authorId="0" shapeId="0" xr:uid="{B5D328F5-A20C-481D-B1B7-4B8641CD20B6}">
      <text>
        <r>
          <rPr>
            <sz val="8"/>
            <color indexed="81"/>
            <rFont val="BIZ UDゴシック"/>
            <family val="3"/>
            <charset val="128"/>
          </rPr>
          <t xml:space="preserve">共用）防犯カメラ等更新工事
</t>
        </r>
      </text>
    </comment>
    <comment ref="M23" authorId="0" shapeId="0" xr:uid="{EC6738B0-4850-4112-9642-67FA68672606}">
      <text>
        <r>
          <rPr>
            <sz val="8"/>
            <color indexed="81"/>
            <rFont val="BIZ UDゴシック"/>
            <family val="3"/>
            <charset val="128"/>
          </rPr>
          <t>施設）防犯カメラ増設工事</t>
        </r>
        <r>
          <rPr>
            <sz val="9"/>
            <color indexed="81"/>
            <rFont val="MS P ゴシック"/>
            <family val="3"/>
            <charset val="128"/>
          </rPr>
          <t xml:space="preserve">
</t>
        </r>
      </text>
    </comment>
    <comment ref="O23" authorId="0" shapeId="0" xr:uid="{191CAED1-084F-4580-909A-184FC5D04C37}">
      <text>
        <r>
          <rPr>
            <sz val="8"/>
            <color indexed="81"/>
            <rFont val="BIZ UDゴシック"/>
            <family val="3"/>
            <charset val="128"/>
          </rPr>
          <t>住宅）
東棟ー管理人室　3400000
西棟-エントランス　2900000
住宅自火報設備　（15-20年）周期更新</t>
        </r>
      </text>
    </comment>
    <comment ref="AG23" authorId="0" shapeId="0" xr:uid="{A94CB91F-F22C-42AF-9D03-63300E94F435}">
      <text>
        <r>
          <rPr>
            <sz val="8"/>
            <color indexed="81"/>
            <rFont val="BIZ UDゴシック"/>
            <family val="3"/>
            <charset val="128"/>
          </rPr>
          <t>住宅）
東棟ー管理人室　3400000
西棟-エントランス　2900000
住宅自火報設備　（15-20年）周期更新</t>
        </r>
      </text>
    </comment>
    <comment ref="E24" authorId="0" shapeId="0" xr:uid="{4F38CC7D-1718-467D-9ABC-4D99A8709F0D}">
      <text>
        <r>
          <rPr>
            <sz val="8"/>
            <color indexed="81"/>
            <rFont val="BIZ UDゴシック"/>
            <family val="3"/>
            <charset val="128"/>
          </rPr>
          <t xml:space="preserve">共有）
消防設備改修工事　971,250
スプリンクラー流水検知弁交換 882,000
</t>
        </r>
      </text>
    </comment>
    <comment ref="F24" authorId="0" shapeId="0" xr:uid="{6D250EF5-8FBA-447D-9D78-1C74A72174B5}">
      <text>
        <r>
          <rPr>
            <sz val="8"/>
            <color indexed="81"/>
            <rFont val="BIZ UDゴシック"/>
            <family val="3"/>
            <charset val="128"/>
          </rPr>
          <t>共用）スプリンクラー配管改修</t>
        </r>
      </text>
    </comment>
    <comment ref="G24" authorId="0" shapeId="0" xr:uid="{88510E06-EEDE-49BF-A4B8-75AE46195F62}">
      <text>
        <r>
          <rPr>
            <sz val="8"/>
            <color indexed="81"/>
            <rFont val="BIZ UDゴシック"/>
            <family val="3"/>
            <charset val="128"/>
          </rPr>
          <t>施設）消防設備改修工事</t>
        </r>
      </text>
    </comment>
    <comment ref="I24" authorId="0" shapeId="0" xr:uid="{2A0678C8-D502-492F-A5AF-86DDEFE74B10}">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M24" authorId="0" shapeId="0" xr:uid="{0E12ECF6-AC83-45F6-9819-D011D3071DD4}">
      <text>
        <r>
          <rPr>
            <sz val="8"/>
            <color indexed="81"/>
            <rFont val="BIZ UDゴシック"/>
            <family val="3"/>
            <charset val="128"/>
          </rPr>
          <t>共用）消防設備改修工事</t>
        </r>
      </text>
    </comment>
    <comment ref="N24" authorId="0" shapeId="0" xr:uid="{F111592C-62D3-40A1-A559-858B00889094}">
      <text>
        <r>
          <rPr>
            <sz val="8"/>
            <color indexed="81"/>
            <rFont val="BIZ UDゴシック"/>
            <family val="3"/>
            <charset val="128"/>
          </rPr>
          <t>消防設備改修</t>
        </r>
      </text>
    </comment>
    <comment ref="O24" authorId="0" shapeId="0" xr:uid="{341AE852-2F50-4723-A7FB-EDE1B0F601DC}">
      <text>
        <r>
          <rPr>
            <sz val="8"/>
            <color indexed="81"/>
            <rFont val="BIZ UDゴシック"/>
            <family val="3"/>
            <charset val="128"/>
          </rPr>
          <t>施設）消火器取替</t>
        </r>
      </text>
    </comment>
    <comment ref="N25" authorId="0" shapeId="0" xr:uid="{FFFEEFE5-8BEA-4EBE-A6BD-93C6FB1D16C3}">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G26" authorId="0" shapeId="0" xr:uid="{CA39B2E5-B188-4F8F-AD1F-E11819207DEE}">
      <text>
        <r>
          <rPr>
            <sz val="8"/>
            <color indexed="81"/>
            <rFont val="BIZ UDゴシック"/>
            <family val="3"/>
            <charset val="128"/>
          </rPr>
          <t>共用）駐輪場防犯カメラ設置工事</t>
        </r>
      </text>
    </comment>
    <comment ref="J26" authorId="0" shapeId="0" xr:uid="{FA7AAA94-FF72-4A19-A914-F23304C42F9B}">
      <text>
        <r>
          <rPr>
            <sz val="8"/>
            <color indexed="81"/>
            <rFont val="BIZ UDゴシック"/>
            <family val="3"/>
            <charset val="128"/>
          </rPr>
          <t>住宅）駐輪場改良工事</t>
        </r>
      </text>
    </comment>
    <comment ref="G27" authorId="0" shapeId="0" xr:uid="{558FDD91-DF74-4431-93C6-ABCAE09E4277}">
      <text>
        <r>
          <rPr>
            <sz val="8"/>
            <color indexed="81"/>
            <rFont val="BIZ UDゴシック"/>
            <family val="3"/>
            <charset val="128"/>
          </rPr>
          <t>共用）駐車場漏水対策工事</t>
        </r>
      </text>
    </comment>
    <comment ref="H27" authorId="0" shapeId="0" xr:uid="{FB6A1D76-DC79-4B0A-A246-E50D6B3DF3C4}">
      <text>
        <r>
          <rPr>
            <sz val="8"/>
            <color indexed="81"/>
            <rFont val="BIZ UDゴシック"/>
            <family val="3"/>
            <charset val="128"/>
          </rPr>
          <t>共用）歩道陥没改修</t>
        </r>
      </text>
    </comment>
    <comment ref="E28" authorId="0" shapeId="0" xr:uid="{7FA1525A-9F4F-425A-BEBB-DEA15319EAD2}">
      <text>
        <r>
          <rPr>
            <sz val="8"/>
            <color indexed="81"/>
            <rFont val="BIZ UDゴシック"/>
            <family val="3"/>
            <charset val="128"/>
          </rPr>
          <t>共用）
委託コンサルタント料 525,000
工事監理費用 2,142,000
図面保存作業費 670,950</t>
        </r>
      </text>
    </comment>
    <comment ref="F28" authorId="0" shapeId="0" xr:uid="{136D81B9-06BB-4EB0-905C-171E86AE1027}">
      <text>
        <r>
          <rPr>
            <sz val="8"/>
            <color indexed="81"/>
            <rFont val="BIZ UDゴシック"/>
            <family val="3"/>
            <charset val="128"/>
          </rPr>
          <t>共用）設備調査費用</t>
        </r>
      </text>
    </comment>
    <comment ref="G28" authorId="0" shapeId="0" xr:uid="{40058B22-A5FE-4D00-9A69-FE5126F946CE}">
      <text>
        <r>
          <rPr>
            <sz val="9"/>
            <color indexed="81"/>
            <rFont val="MS P ゴシック"/>
            <family val="3"/>
            <charset val="128"/>
          </rPr>
          <t xml:space="preserve">住宅）LED化コンサル業務費
</t>
        </r>
      </text>
    </comment>
    <comment ref="H28" authorId="0" shapeId="0" xr:uid="{DA065389-2728-49E7-8EF0-1E89A1845289}">
      <text>
        <r>
          <rPr>
            <sz val="8"/>
            <color indexed="81"/>
            <rFont val="BIZ UDゴシック"/>
            <family val="3"/>
            <charset val="128"/>
          </rPr>
          <t>共用）一括受電コンサルタント費用 1,890,000
共用）インターフォン工事コンサル費 540,000</t>
        </r>
      </text>
    </comment>
    <comment ref="I28" authorId="0" shapeId="0" xr:uid="{C00ECF3B-E7FE-4008-AF24-559687FE397A}">
      <text>
        <r>
          <rPr>
            <sz val="8"/>
            <color indexed="81"/>
            <rFont val="BIZ UDゴシック"/>
            <family val="3"/>
            <charset val="128"/>
          </rPr>
          <t>共用）中央監視装置移設調査 216,000
共用）地下２階ピット湧水調査 2,484,000</t>
        </r>
      </text>
    </comment>
    <comment ref="O28" authorId="0" shapeId="0" xr:uid="{A14CEE74-4DBF-4BCA-94E9-A9BA3A25F07F}">
      <text>
        <r>
          <rPr>
            <sz val="8"/>
            <color indexed="81"/>
            <rFont val="BIZ UDゴシック"/>
            <family val="3"/>
            <charset val="128"/>
          </rPr>
          <t>共用）地下防災盤調査費</t>
        </r>
      </text>
    </comment>
    <comment ref="P28" authorId="0" shapeId="0" xr:uid="{1A31AEB4-327E-4692-B476-371A47EF71FC}">
      <text>
        <r>
          <rPr>
            <sz val="8"/>
            <color indexed="81"/>
            <rFont val="BIZ UDゴシック"/>
            <family val="3"/>
            <charset val="128"/>
          </rPr>
          <t>共用）さんど亭配管調査費</t>
        </r>
        <r>
          <rPr>
            <sz val="9"/>
            <color indexed="81"/>
            <rFont val="MS P ゴシック"/>
            <family val="3"/>
            <charset val="128"/>
          </rPr>
          <t xml:space="preserve">
</t>
        </r>
      </text>
    </comment>
    <comment ref="Q28" authorId="0" shapeId="0" xr:uid="{950784F9-3A56-4874-8E1D-1436297DD604}">
      <text>
        <r>
          <rPr>
            <sz val="8"/>
            <color indexed="81"/>
            <rFont val="BIZ UDPゴシック"/>
            <family val="3"/>
            <charset val="128"/>
          </rPr>
          <t>共用）外壁タイル浮き調査</t>
        </r>
      </text>
    </comment>
    <comment ref="G30" authorId="0" shapeId="0" xr:uid="{4B5BD853-D626-4358-82D6-44B8E975193E}">
      <text>
        <r>
          <rPr>
            <sz val="8"/>
            <color indexed="81"/>
            <rFont val="BIZ UDゴシック"/>
            <family val="3"/>
            <charset val="128"/>
          </rPr>
          <t>共用）センサーライト設置工事</t>
        </r>
      </text>
    </comment>
    <comment ref="D40" authorId="0" shapeId="0" xr:uid="{33FDC4DE-979A-4138-8680-7866D4D6326E}">
      <text>
        <r>
          <rPr>
            <sz val="8"/>
            <color indexed="81"/>
            <rFont val="BIZ UDゴシック"/>
            <family val="3"/>
            <charset val="128"/>
          </rPr>
          <t xml:space="preserve">駐車場ゲートリモコン修理 14,280
植栽改修 103,647
シャッター修理 37,800
センサーライト取付け 38,500
路盤改修 54,000
エヤコンドレンアップ交換 88,515
エヤコン交換 12,600
電波障害施設調査費 40,950
照明器具交換 27,300
看板等補修工事 27,300
配管ピット内防水工事 338,100
シリンダー修理 15,750
スプリンクラー調査 278,250
共用部長尺シート補修 27,800
路盤補修 44,600
照明器具交換 23,541
</t>
        </r>
      </text>
    </comment>
    <comment ref="E40" authorId="0" shapeId="0" xr:uid="{059D32BE-AFE3-4A33-9022-72031685AC41}">
      <text>
        <r>
          <rPr>
            <sz val="8"/>
            <color indexed="81"/>
            <rFont val="BIZ UDゴシック"/>
            <family val="3"/>
            <charset val="128"/>
          </rPr>
          <t xml:space="preserve">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
</t>
        </r>
      </text>
    </comment>
    <comment ref="F40" authorId="0" shapeId="0" xr:uid="{AE1292C4-24A2-4BE9-9FF4-A958959155B1}">
      <text>
        <r>
          <rPr>
            <sz val="8"/>
            <color indexed="81"/>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G40" authorId="0" shapeId="0" xr:uid="{23E6D18F-27D3-435C-AB5F-E8A29FDCFC9A}">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r>
          <rPr>
            <b/>
            <sz val="10"/>
            <color indexed="12"/>
            <rFont val="Arial"/>
            <family val="2"/>
          </rPr>
          <t xml:space="preserve">
</t>
        </r>
      </text>
    </comment>
    <comment ref="H40" authorId="0" shapeId="0" xr:uid="{4BBF0927-DA0A-4DC5-9715-EDF5360FD839}">
      <text>
        <r>
          <rPr>
            <sz val="8"/>
            <color indexed="81"/>
            <rFont val="BIZ UDゴシック"/>
            <family val="3"/>
            <charset val="128"/>
          </rPr>
          <t>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t>
        </r>
        <r>
          <rPr>
            <sz val="9"/>
            <color indexed="81"/>
            <rFont val="MS P ゴシック"/>
            <family val="3"/>
            <charset val="128"/>
          </rPr>
          <t xml:space="preserve">
</t>
        </r>
      </text>
    </comment>
    <comment ref="I40" authorId="0" shapeId="0" xr:uid="{B40F43D1-DADC-4276-9469-997E1A34DD9C}">
      <text>
        <r>
          <rPr>
            <sz val="8"/>
            <color indexed="81"/>
            <rFont val="BIZ UDゴシック"/>
            <family val="3"/>
            <charset val="128"/>
          </rPr>
          <t>漏水調査 17,064
シャッター修理 19,440
CS放送受信調査 27,000
階段踊り場漏水補修 37,800
消火器取替 38,800
地下EXPJ漏水補修 42,120
排水槽フロートスイッチ交換 46,440
自転車搬送コンベアライン取替 50,760
店舗前ダウンライト取り替え 59,400
共用散水系統漏水補修 62,640
ELV誘導灯取替 66,960
店舗出入口電子錠取替 83,160
平板不陸調整 95,040
坪庭植栽他工事 98,280
駐輪場スライダー扉開閉不良調整 126,900
ポット用樹木支柱補修 137,916
防犯カメラ設置 199,800
庇シーリング打ち替え 200,880
ゲート修理 243,216
店舗天井漏水 291,600
CS放送改修工事 463,320
庇補修工事 799,200
１階南軒天塗装工事 885,600
１階空調ガラリ補修工事 1,976,400</t>
        </r>
      </text>
    </comment>
    <comment ref="J40" authorId="0" shapeId="0" xr:uid="{7BB07521-2005-4DFF-A635-A1F1F7B20FF9}">
      <text>
        <r>
          <rPr>
            <sz val="8"/>
            <color indexed="81"/>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K40" authorId="0" shapeId="0" xr:uid="{C95D8E05-372D-4179-AF2F-7357377B0E98}">
      <text>
        <r>
          <rPr>
            <sz val="8"/>
            <color indexed="81"/>
            <rFont val="BIZ UDゴシック"/>
            <family val="3"/>
            <charset val="128"/>
          </rPr>
          <t>シャッター修理 27,000
共用灯自動点滅器交換 35,640
排水槽フロートスイッチ交換 46,440
緊急ガス遮断弁保守点検 147,548
植栽他工事 151,200
庇補修・駐車場管理室漏水補修 213,840
自動ドア修理 270,000
天井漏水補修工事 518,400
天井漏水調査 648,000
共用旧排水管調査 961,632
サイン工事 1,447,200</t>
        </r>
      </text>
    </comment>
    <comment ref="L40" authorId="0" shapeId="0" xr:uid="{C885FD54-E6B9-48D1-92EC-15C532699983}">
      <text>
        <r>
          <rPr>
            <sz val="8"/>
            <color indexed="81"/>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M40" authorId="0" shapeId="0" xr:uid="{1CFDD8C4-BAC8-45C3-81B1-BEB91DDB8D5F}">
      <text>
        <r>
          <rPr>
            <sz val="8"/>
            <color indexed="81"/>
            <rFont val="BIZ UDゴシック"/>
            <family val="3"/>
            <charset val="128"/>
          </rPr>
          <t>排水槽フロートスイッチ取替 108,900
水漏れ調査費 116,600
インバーター取替 121,000
シャッター修理 125,730
照明器具取替 168,300
ポストキャップ取替 211,200
排煙窓修理 220,000</t>
        </r>
      </text>
    </comment>
    <comment ref="N40" authorId="0" shapeId="0" xr:uid="{4B7DD99E-B65B-48ED-B0AA-886B9B209858}">
      <text>
        <r>
          <rPr>
            <sz val="8"/>
            <color indexed="81"/>
            <rFont val="BIZ UDゴシック"/>
            <family val="3"/>
            <charset val="128"/>
          </rPr>
          <t>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t>
        </r>
        <r>
          <rPr>
            <b/>
            <sz val="10"/>
            <color indexed="12"/>
            <rFont val="Arial"/>
            <family val="2"/>
          </rPr>
          <t xml:space="preserve">
</t>
        </r>
      </text>
    </comment>
    <comment ref="O40" authorId="0" shapeId="0" xr:uid="{8295F071-5EA8-464B-A8F3-999645B6ACAD}">
      <text>
        <r>
          <rPr>
            <sz val="8"/>
            <color indexed="81"/>
            <rFont val="BIZ UDゴシック"/>
            <family val="3"/>
            <charset val="128"/>
          </rPr>
          <t xml:space="preserve">光電式感知器取替 92,400
漏水調査費 123,310
受水槽内感知器取替 132,000
電子錠・タイマー取替 134,200
防犯カメラ更新 242,000
ガス管補修 275,000
排煙窓修繕 319,000
消防設備点検費 323,400
シャッター修理 788,040
非常照明器具取替 847,000
防犯カメラ取替 1,056,000
排水ポンプ取替 1,419,000
</t>
        </r>
        <r>
          <rPr>
            <b/>
            <sz val="10"/>
            <color indexed="12"/>
            <rFont val="Arial"/>
            <family val="2"/>
          </rPr>
          <t xml:space="preserve">
</t>
        </r>
      </text>
    </comment>
    <comment ref="P40" authorId="0" shapeId="0" xr:uid="{EBE65848-FB1D-40F1-9E75-070CBAB5F743}">
      <text>
        <r>
          <rPr>
            <sz val="8"/>
            <color indexed="81"/>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t>
        </r>
      </text>
    </comment>
  </commentList>
</comments>
</file>

<file path=xl/sharedStrings.xml><?xml version="1.0" encoding="utf-8"?>
<sst xmlns="http://schemas.openxmlformats.org/spreadsheetml/2006/main" count="1760" uniqueCount="1036">
  <si>
    <t>区分</t>
  </si>
  <si>
    <t>住戸タイプ</t>
  </si>
  <si>
    <t>Ａ</t>
  </si>
  <si>
    <t>Ｂ</t>
  </si>
  <si>
    <t>Ｃ</t>
  </si>
  <si>
    <t>小計</t>
  </si>
  <si>
    <t>合計</t>
  </si>
  <si>
    <t>項  目</t>
  </si>
  <si>
    <t>（様式第3-2号）  推定修繕工事項目、修繕周期等の設定内容</t>
  </si>
  <si>
    <t>推定修繕工事項目</t>
  </si>
  <si>
    <t>対象部位等</t>
  </si>
  <si>
    <t>工事区分</t>
  </si>
  <si>
    <t>修繕周期（参考）</t>
  </si>
  <si>
    <t>想定している修繕方法等</t>
  </si>
  <si>
    <t>Ⅰ  仮設</t>
  </si>
  <si>
    <t>１  仮設工事</t>
  </si>
  <si>
    <t>①共通仮設</t>
  </si>
  <si>
    <t>仮設</t>
  </si>
  <si>
    <t>１２～１５年</t>
  </si>
  <si>
    <t>仮設事務所、資材置き場等</t>
  </si>
  <si>
    <t>②直接仮設</t>
  </si>
  <si>
    <t>枠組足場、養生シート等</t>
  </si>
  <si>
    <t>Ⅱ  建物</t>
  </si>
  <si>
    <t>２  屋根防水</t>
  </si>
  <si>
    <t>①屋上防水（保護）</t>
  </si>
  <si>
    <t>屋上、塔屋、ルーフバルコニー</t>
  </si>
  <si>
    <t>補修</t>
  </si>
  <si>
    <t>伸縮目地の打替え、保護コンクリート部分補修</t>
  </si>
  <si>
    <t>修繕</t>
  </si>
  <si>
    <t>２４～３０年</t>
  </si>
  <si>
    <t>下地調整の上、露出防水（ウレタン塗膜防水）
※かぶせ方式（保護層を撤去しない）</t>
  </si>
  <si>
    <t>②屋上防水（露出）</t>
  </si>
  <si>
    <t>屋上、塔屋</t>
  </si>
  <si>
    <t>ウレタン塗膜防水の上、保護塗装（トップコート塗り）
※かぶせ方式（防水層を撤去しない）</t>
  </si>
  <si>
    <t>撤去・新設</t>
  </si>
  <si>
    <t>既存防水層を全面撤去の上、下地調整、（露出ｱｽﾌｧﾙﾄ防水等）</t>
  </si>
  <si>
    <t>③傾斜屋根</t>
  </si>
  <si>
    <t>屋根</t>
  </si>
  <si>
    <t>下地調整の上、保護塗装（水性ポリマー等）</t>
  </si>
  <si>
    <t>撤去・葺替</t>
  </si>
  <si>
    <t>既存屋根材を全面撤去の上、下地補修、葺替え
（アスファルトシングル葺、金属板葺等）</t>
  </si>
  <si>
    <t>④庇・笠木等防水</t>
  </si>
  <si>
    <t>庇天端、笠木天端、パラペット天端・アゴ、架台天端等</t>
  </si>
  <si>
    <t>高圧水洗の上、下地調整、（ウレタン塗膜防水等）</t>
  </si>
  <si>
    <t>３</t>
  </si>
  <si>
    <t>床防水</t>
  </si>
  <si>
    <t>①バルコニー床防水</t>
  </si>
  <si>
    <t>バルコニーの床
（側溝、幅木を含む）</t>
  </si>
  <si>
    <t>床／高圧水洗の上、下地調整、（ウレタン塗膜防水）</t>
  </si>
  <si>
    <t>側溝・幅木／高圧水洗の上、下地調整、（ウレタン塗膜防水）</t>
  </si>
  <si>
    <t>②開放廊下・階段等床防水</t>
  </si>
  <si>
    <t>開放廊下・階段の床
（側溝、幅木を含む）</t>
  </si>
  <si>
    <t>床部／高圧水洗の上、下地調整、（塩ビシート張り等）</t>
  </si>
  <si>
    <t>側溝・幅木／高圧洗浄の上、下地調整、（ウレタン塗膜防水）</t>
  </si>
  <si>
    <t>４  外壁塗装等</t>
  </si>
  <si>
    <t>①躯体コンクリート補修</t>
  </si>
  <si>
    <t>外壁、屋根、床、手すり壁、軒天（上げ裏）、庇等
（コンクリート、モルタル部分）</t>
  </si>
  <si>
    <t>ひび割れ・浮き・欠損・鉄筋の発錆・モルタルの浮き等の補修</t>
  </si>
  <si>
    <t>②外壁塗装（雨掛かり部分）</t>
  </si>
  <si>
    <t>外壁、手すり壁等</t>
  </si>
  <si>
    <t>塗替</t>
  </si>
  <si>
    <t>高圧洗浄の上、下地処理、塗装（仕上塗材）</t>
  </si>
  <si>
    <t>除去・塗装</t>
  </si>
  <si>
    <t>既存全面除去の上、下地処理、塗装（仕上塗材）</t>
  </si>
  <si>
    <t>③外壁塗装（非雨掛かり部分）</t>
  </si>
  <si>
    <t>④軒天塗装</t>
  </si>
  <si>
    <t>開放廊下・階段、バルコニー等の軒天（上げ裏）部分</t>
  </si>
  <si>
    <t>高圧水洗の上、下地処理、塗装</t>
  </si>
  <si>
    <t>既存全面除去の上、下地処理、塗装</t>
  </si>
  <si>
    <t>⑤タイル張補修</t>
  </si>
  <si>
    <t>外壁・手すり壁等</t>
  </si>
  <si>
    <t>高圧洗浄、欠損・浮き・剥離・ひび割れ等の補修、一部張替え</t>
  </si>
  <si>
    <t>⑥シーリング</t>
  </si>
  <si>
    <t>外壁目地、建具周り、スリーブ周り、部材接合部等</t>
  </si>
  <si>
    <t>打替</t>
  </si>
  <si>
    <t>打継・伸縮・誘発目地、部材取合部等の打替え</t>
  </si>
  <si>
    <t>５  鉄部塗装等</t>
  </si>
  <si>
    <t>①鉄部塗装
（雨掛かり部分）</t>
  </si>
  <si>
    <t>（鋼製）開放廊下・階段、バルコニーの手すり</t>
  </si>
  <si>
    <t>５～７年</t>
  </si>
  <si>
    <t>下地処理の上、塗装</t>
  </si>
  <si>
    <t>（鋼製）屋上フェンス、設備機器、立て樋・支持金物、架台、避難ハッチ、マンホール蓋、隔て板枠、物干金物等</t>
  </si>
  <si>
    <t>屋外鉄骨階段、自転車置場、遊具、フェンス</t>
  </si>
  <si>
    <t>下地処理の上、塗装
（注）機械式駐車場を除く</t>
  </si>
  <si>
    <t>②鉄部塗装
（非雨掛かり部分）</t>
  </si>
  <si>
    <t>（鋼製）住戸玄関ドア</t>
  </si>
  <si>
    <t>（鋼製）共用部分ドア、メーターボックス扉、手すり、照明器具、設備機器、配電盤類、屋内消火栓箱等</t>
  </si>
  <si>
    <t>③非鉄部塗装</t>
  </si>
  <si>
    <t>（アルミ製・ステンレス製等）
サッシ、面格子、ドア、手すり、避難ハッチ、換気口等</t>
  </si>
  <si>
    <t>清掃</t>
  </si>
  <si>
    <t>洗浄の上、コーティング</t>
  </si>
  <si>
    <t>（ボード、樹脂、木製等）
隔て板・エアコンスリーブ・雨樋等</t>
  </si>
  <si>
    <t>６  建具・金物等</t>
  </si>
  <si>
    <t>①建具関係</t>
  </si>
  <si>
    <t>住戸玄関ドア、共用部分ドア、自動ドア</t>
  </si>
  <si>
    <t>点検・調整</t>
  </si>
  <si>
    <t>動作点検、金具（丁番、ドアチェック等）の調整等</t>
  </si>
  <si>
    <t>取替</t>
  </si>
  <si>
    <t>３４～３８年</t>
  </si>
  <si>
    <t>かぶせ工法（既存枠の上に新規枠を取付け）</t>
  </si>
  <si>
    <t>窓サッシ、面格子、網戸、シャッター</t>
  </si>
  <si>
    <t>動作点検、金具（戸車、クレセント、ビート等）の調整等</t>
  </si>
  <si>
    <t>②手すり</t>
  </si>
  <si>
    <t>開放廊下・階段、バルコニーの手すり、防風スクリーン</t>
  </si>
  <si>
    <t>全部撤去の上、アルミ製手すりに取替え</t>
  </si>
  <si>
    <t>③屋外鉄骨階段</t>
  </si>
  <si>
    <t>屋外鉄骨階段</t>
  </si>
  <si>
    <t>点検、腐食部板金溶接補修、踏板取替え等</t>
  </si>
  <si>
    <t>全部撤去の上、建替え</t>
  </si>
  <si>
    <t>④金物類
（集合郵便受等）</t>
  </si>
  <si>
    <t>集合郵便受、掲示板、宅配ロッカー等</t>
  </si>
  <si>
    <t>２４～２８年</t>
  </si>
  <si>
    <t>笠木、架台、マンホール蓋、階段ノンスリップ、避難ハッチ、タ ラップ、排水金物、室名札、立て樋・支持金物、隔て板、物干金物、スリーブキャップ等</t>
  </si>
  <si>
    <t>屋上フェンス等</t>
  </si>
  <si>
    <t>⑤金物類
（メータボックス扉等）</t>
  </si>
  <si>
    <t>メーターボックスの扉、パイプスペースの扉等</t>
  </si>
  <si>
    <t>７  共用内部</t>
  </si>
  <si>
    <t>①共用内部</t>
  </si>
  <si>
    <t>管理事務室、集会室、内部廊下、内部階段等の壁、床、天井</t>
  </si>
  <si>
    <t>張替・塗替</t>
  </si>
  <si>
    <t>床・壁・天井の塗替え･張替え等</t>
  </si>
  <si>
    <t>エントランスホール、エレベーターホールの壁、床、天井</t>
  </si>
  <si>
    <t>Ⅲ  設備</t>
  </si>
  <si>
    <t>８  給水設備</t>
  </si>
  <si>
    <t>①給水管</t>
  </si>
  <si>
    <t>屋内共用給水管</t>
  </si>
  <si>
    <t>更生</t>
  </si>
  <si>
    <t>１９～２３年</t>
  </si>
  <si>
    <t>屋内共用給水管、屋外共用給水管</t>
  </si>
  <si>
    <t>取替（更新）</t>
  </si>
  <si>
    <t>３０～４０年</t>
  </si>
  <si>
    <t>仕上げ材の補修を含む</t>
  </si>
  <si>
    <t>塩ビライニング鋼管への取替え</t>
  </si>
  <si>
    <t>②貯水槽</t>
  </si>
  <si>
    <t>受水槽</t>
  </si>
  <si>
    <t>２６～３０年</t>
  </si>
  <si>
    <t>ＦＲＰ製への取替え</t>
  </si>
  <si>
    <t>高置水槽</t>
  </si>
  <si>
    <t>③給水ポンプ</t>
  </si>
  <si>
    <t>揚水ポンプ、加圧給水ポンプ、直結増圧ポンプ、弁類等</t>
  </si>
  <si>
    <t>５～８年</t>
  </si>
  <si>
    <t>ポンプのオーバーホール等</t>
  </si>
  <si>
    <t>１４～１８年</t>
  </si>
  <si>
    <t>９  排水設備</t>
  </si>
  <si>
    <t>①排水管</t>
  </si>
  <si>
    <t>屋内共用雑排水管</t>
  </si>
  <si>
    <t>屋内共用雑排水管、汚水管、雨水管</t>
  </si>
  <si>
    <t>住戸内パイプシャフトを解体撤去の上、取替え、復旧</t>
  </si>
  <si>
    <t>②排水ポンプ</t>
  </si>
  <si>
    <t>排水ポンプ、弁類等</t>
  </si>
  <si>
    <t>10  ガス設備</t>
  </si>
  <si>
    <t>①ガス管</t>
  </si>
  <si>
    <t>屋外埋設部ガス管、屋内共用ガス管</t>
  </si>
  <si>
    <t>２８～３２年</t>
  </si>
  <si>
    <t>埋設部掘削、管の敷設、埋戻し、復旧</t>
  </si>
  <si>
    <t>（ポリエチレン管等）</t>
  </si>
  <si>
    <r>
      <t>1</t>
    </r>
    <r>
      <rPr>
        <sz val="6.5"/>
        <rFont val="Yu Gothic"/>
        <charset val="128"/>
      </rPr>
      <t xml:space="preserve">1  </t>
    </r>
    <r>
      <rPr>
        <sz val="6.5"/>
        <rFont val="MS PGothic"/>
        <family val="3"/>
      </rPr>
      <t>空調・換気設備等</t>
    </r>
  </si>
  <si>
    <t>①空調設備</t>
  </si>
  <si>
    <t>管理事務室、集会室等のエアコン</t>
  </si>
  <si>
    <t>１３～１７年</t>
  </si>
  <si>
    <t>②換気設備</t>
  </si>
  <si>
    <t>管理事務室、集会室、機械室、電気室等の換気扇、ダクト類、換気口、換気ガラリ</t>
  </si>
  <si>
    <t>12  電灯設備等</t>
  </si>
  <si>
    <t>①電灯設備</t>
  </si>
  <si>
    <t>共用廊下・エントランスホール等の照明器具、配線器具、非常照明、避難口・通路誘導灯、外灯等</t>
  </si>
  <si>
    <t>１８～２２年</t>
  </si>
  <si>
    <t>②配電盤類</t>
  </si>
  <si>
    <t>配電盤・プルボックス等</t>
  </si>
  <si>
    <t>③幹線設備</t>
  </si>
  <si>
    <t>引込開閉器、幹線（電灯、動力）等</t>
  </si>
  <si>
    <t>幹線、引込開閉器等の取替え（容量増）</t>
  </si>
  <si>
    <t>④避雷針設備</t>
  </si>
  <si>
    <t>避雷突針・ポール・支持金物・導線・接地極等</t>
  </si>
  <si>
    <t>３８～４２年</t>
  </si>
  <si>
    <t>⑤自家発電設備</t>
  </si>
  <si>
    <t>発電設備</t>
  </si>
  <si>
    <t>13  情報・通信設備</t>
  </si>
  <si>
    <t>①電話設備</t>
  </si>
  <si>
    <t>電話配線盤（MDF）、中間端子盤（IDF）等</t>
  </si>
  <si>
    <t>②テレビ共聴設備</t>
  </si>
  <si>
    <t>アンテナ、増幅器、分配器等  ※同軸ケーブルを除く</t>
  </si>
  <si>
    <t>１５～２０年</t>
  </si>
  <si>
    <t>③インターネット設備</t>
  </si>
  <si>
    <t>住棟内ネットワーク</t>
  </si>
  <si>
    <t>④インターホン設備等</t>
  </si>
  <si>
    <t>インターホン設備、オートロック設備、住宅情報盤、防犯設備、配線等</t>
  </si>
  <si>
    <r>
      <t>1</t>
    </r>
    <r>
      <rPr>
        <sz val="6.5"/>
        <rFont val="Yu Gothic"/>
        <charset val="128"/>
      </rPr>
      <t xml:space="preserve">4  </t>
    </r>
    <r>
      <rPr>
        <sz val="6.5"/>
        <rFont val="MS PGothic"/>
        <family val="3"/>
      </rPr>
      <t>消防用設備</t>
    </r>
  </si>
  <si>
    <t>①屋内消火栓設備</t>
  </si>
  <si>
    <t>消火栓ポンプ、消火管、ホース類、屋内消火栓箱等</t>
  </si>
  <si>
    <t>２３～２７年</t>
  </si>
  <si>
    <t>②自動火災報知設備</t>
  </si>
  <si>
    <t>感知器、発信器、表示灯、音響装置、中継器、受信器等</t>
  </si>
  <si>
    <t>住宅用又は共同住宅用</t>
  </si>
  <si>
    <t>③連結送水管設備</t>
  </si>
  <si>
    <t>送水口、放水口、消火管、消火隊専用栓箱等</t>
  </si>
  <si>
    <r>
      <t>1</t>
    </r>
    <r>
      <rPr>
        <sz val="6.5"/>
        <rFont val="Yu Gothic"/>
        <charset val="128"/>
      </rPr>
      <t xml:space="preserve">5  </t>
    </r>
    <r>
      <rPr>
        <sz val="6.5"/>
        <rFont val="MS PGothic"/>
        <family val="3"/>
      </rPr>
      <t>昇降機設備</t>
    </r>
  </si>
  <si>
    <t>①昇降機</t>
  </si>
  <si>
    <t>カゴ内装、扉、三方枠等</t>
  </si>
  <si>
    <t>内装取替え、三方枠塗装</t>
  </si>
  <si>
    <t>全構成機器</t>
  </si>
  <si>
    <t>全部撤去・新設</t>
  </si>
  <si>
    <r>
      <t>1</t>
    </r>
    <r>
      <rPr>
        <sz val="6.5"/>
        <rFont val="Yu Gothic"/>
        <charset val="128"/>
      </rPr>
      <t xml:space="preserve">6  </t>
    </r>
    <r>
      <rPr>
        <sz val="6.5"/>
        <rFont val="MS PGothic"/>
        <family val="3"/>
      </rPr>
      <t>立体駐車場設備</t>
    </r>
  </si>
  <si>
    <t>①自走式駐車場</t>
  </si>
  <si>
    <t>プレハブ造（鉄骨造＋ＡＬＣ）</t>
  </si>
  <si>
    <t>８～１２年</t>
  </si>
  <si>
    <t>鉄部塗装、車止等の取替え</t>
  </si>
  <si>
    <t>建替</t>
  </si>
  <si>
    <t>②機械式駐車場</t>
  </si>
  <si>
    <t>二段方式、多段方式（昇降式、横行昇降式、ピット式）垂直循環方式等</t>
  </si>
  <si>
    <t>５年</t>
  </si>
  <si>
    <t>鉄部塗装、部品交換</t>
  </si>
  <si>
    <t>駐車装置、制御板、昇降装置等</t>
  </si>
  <si>
    <t>Ⅳ  外構・その他</t>
  </si>
  <si>
    <r>
      <t>1</t>
    </r>
    <r>
      <rPr>
        <sz val="6.5"/>
        <rFont val="Yu Gothic"/>
        <charset val="128"/>
      </rPr>
      <t xml:space="preserve">7  </t>
    </r>
    <r>
      <rPr>
        <sz val="6.5"/>
        <rFont val="MS PGothic"/>
        <family val="3"/>
      </rPr>
      <t>外構・附属施設</t>
    </r>
  </si>
  <si>
    <t>①外構</t>
  </si>
  <si>
    <t>平面駐車場、車路・歩道等の舗装、側溝、排水溝</t>
  </si>
  <si>
    <t>囲障（塀、フェンス等）、サイン（案内板）、遊具、ベンチ等</t>
  </si>
  <si>
    <t>埋設排水管、排水桝等
※埋設給水管を除く</t>
  </si>
  <si>
    <t>②附属施設</t>
  </si>
  <si>
    <t>自転車置場、ゴミ集積所</t>
  </si>
  <si>
    <t>植樹</t>
  </si>
  <si>
    <t>整備</t>
  </si>
  <si>
    <r>
      <t>1</t>
    </r>
    <r>
      <rPr>
        <sz val="6.5"/>
        <rFont val="Yu Gothic"/>
        <charset val="128"/>
      </rPr>
      <t xml:space="preserve">8  </t>
    </r>
    <r>
      <rPr>
        <sz val="6.5"/>
        <rFont val="MS PGothic"/>
        <family val="3"/>
      </rPr>
      <t>調査・診断、設計、工事監理等費用</t>
    </r>
  </si>
  <si>
    <t>①点検・調査・診断</t>
  </si>
  <si>
    <t>大規模修繕工事の実施前に行う点検・調査・診断</t>
  </si>
  <si>
    <t>１０～１２年</t>
  </si>
  <si>
    <t>第1回目・第4回目…の大規模修繕工事に係る業務</t>
  </si>
  <si>
    <t>第2回目・第5回目…の大規模修繕工事に係る業務</t>
  </si>
  <si>
    <t>第3回目・第6回目…の大規模修繕工事に係る業務</t>
  </si>
  <si>
    <t>②設計、コンサルタント</t>
  </si>
  <si>
    <t>計画修繕工事の設計（基本設計・実施設計）・コンサルタント</t>
  </si>
  <si>
    <t>③工事監理</t>
  </si>
  <si>
    <t>計画修繕工事の工事監理</t>
  </si>
  <si>
    <t>④臨時点検（被災時）</t>
  </si>
  <si>
    <t>建物、設備、外構</t>
  </si>
  <si>
    <t>-</t>
  </si>
  <si>
    <r>
      <t>1</t>
    </r>
    <r>
      <rPr>
        <sz val="6.5"/>
        <rFont val="Yu Gothic"/>
        <charset val="128"/>
      </rPr>
      <t xml:space="preserve">9  </t>
    </r>
    <r>
      <rPr>
        <sz val="6.5"/>
        <rFont val="MS PGothic"/>
        <family val="3"/>
      </rPr>
      <t>長期修繕計画作成費用</t>
    </r>
  </si>
  <si>
    <t>①見直し</t>
  </si>
  <si>
    <t>長期修繕計画の見直しのための調査・診断長期修繕計画の見直し</t>
  </si>
  <si>
    <t>（注）  現場管理費及び一般管理費は、各項目ごとの工事費（単価）に含む。</t>
  </si>
  <si>
    <t>Ⅴ  性能向上工事項目（例）（必要に応じて、Ⅱ建物又はⅢ設備に追加する。）</t>
  </si>
  <si>
    <t>(1) 耐震</t>
  </si>
  <si>
    <t>耐震壁の増設、柱・梁の補強、免震、設備配管の補強、耐震ドアへの交換、エレベーターの着床装置・Ｐ波感知装置の設置等</t>
  </si>
  <si>
    <t>改修</t>
  </si>
  <si>
    <t>予定年度</t>
  </si>
  <si>
    <t>(2) バリアフリー</t>
  </si>
  <si>
    <t>スロープ、手すりの設置、自動ドアの設置、エレベーターの設置・増設</t>
  </si>
  <si>
    <t>(3) 省エネルギー</t>
  </si>
  <si>
    <t>断熱（屋上、外壁、開口部）、昇降機、照明等の設備の制御等</t>
  </si>
  <si>
    <t>(4) 防犯</t>
  </si>
  <si>
    <t>照明照度の確保、オートロック、防犯カメラの設置等</t>
  </si>
  <si>
    <t>(5) その他</t>
  </si>
  <si>
    <t>・情報通信（インターネット接続環境の整備等）</t>
  </si>
  <si>
    <t>・給水方式の変更（直結増圧給水方式への変更等）</t>
  </si>
  <si>
    <t>・電気容量の増量（電灯幹線の増量等）</t>
  </si>
  <si>
    <t>・利便施設の設置（宅配ボックス等）</t>
  </si>
  <si>
    <t>・エレベーターの安全性向上（戸開走行防止装置の設置等）</t>
  </si>
  <si>
    <t>・外部環境（外構、植栽、工作物等の整備）</t>
  </si>
  <si>
    <t>Ⅵ  専有部分工事項目 （専有部分配管） （例）（必要に応じて、「Ⅰ仮設」～「Ⅳ外構・その他」とは別項目として追加する。）</t>
  </si>
  <si>
    <t>①専有部分配管（※）</t>
  </si>
  <si>
    <t>専有部分給水管、専有部分雑排水管、専有部分汚水管</t>
  </si>
  <si>
    <t>年</t>
  </si>
  <si>
    <t>※屋内共用給水管・排水管等と同時かつ一体的に行う工事に限る</t>
  </si>
  <si>
    <t>Ⅶ  諸経費等 （例）上記工事項目と区別して設定する場合</t>
  </si>
  <si>
    <t>・現場管理費</t>
  </si>
  <si>
    <t>・一般管理費</t>
  </si>
  <si>
    <t>・法定福利費</t>
  </si>
  <si>
    <t>・大規模修繕瑕疵保険の保険料  等</t>
  </si>
  <si>
    <t>（様式第4-1号）長期修繕計画総括表</t>
  </si>
  <si>
    <t>作成日／  年  月  日    集会（管理組合総会）で議決された日／  年  月  日</t>
  </si>
  <si>
    <t>（単位：千円）</t>
  </si>
  <si>
    <t>暦年</t>
  </si>
  <si>
    <t>経年</t>
  </si>
  <si>
    <t>建築</t>
  </si>
  <si>
    <t>２  下地補修工事</t>
  </si>
  <si>
    <t>３  石・タイル工事</t>
  </si>
  <si>
    <t>４  シーリング工事</t>
  </si>
  <si>
    <t>５  外壁塗装工事</t>
  </si>
  <si>
    <t>７  鉄部塗装工事</t>
  </si>
  <si>
    <t>８  防水工事</t>
  </si>
  <si>
    <t>９  床工事</t>
  </si>
  <si>
    <t>10  洗い工事</t>
  </si>
  <si>
    <t>11  その他雑工事</t>
  </si>
  <si>
    <t>12  室内改装その他工事</t>
  </si>
  <si>
    <t>設備</t>
  </si>
  <si>
    <t>11  空調・換気設備</t>
  </si>
  <si>
    <t>14  消防用設備</t>
  </si>
  <si>
    <t>15  昇降機設備</t>
  </si>
  <si>
    <t>16  立体駐車場設備</t>
  </si>
  <si>
    <t>外構
・その他</t>
  </si>
  <si>
    <t>17  外構・附属施設</t>
  </si>
  <si>
    <t>18  調査・診断、
設計、工事監理等費用</t>
  </si>
  <si>
    <t>19  長期修繕計画作成費用</t>
  </si>
  <si>
    <t>20  その他</t>
  </si>
  <si>
    <t>消費税</t>
  </si>
  <si>
    <t>支出</t>
  </si>
  <si>
    <t>推定修繕工事費  年度合計</t>
  </si>
  <si>
    <t>推定修繕工事費  累計</t>
  </si>
  <si>
    <t>修繕積立金  次年度繰越金</t>
  </si>
  <si>
    <t>（様式第4-3号）長期修繕計画表（推定修繕工事項目（小項目）別、年度別）</t>
  </si>
  <si>
    <t>周期</t>
  </si>
  <si>
    <t>Ⅰ</t>
  </si>
  <si>
    <t>12年</t>
  </si>
  <si>
    <t>Ⅱ</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</si>
  <si>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</si>
  <si>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</si>
  <si>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</si>
  <si>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</si>
  <si>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</si>
  <si>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</si>
  <si>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</si>
  <si>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</si>
  <si>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</si>
  <si>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</si>
  <si>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</si>
  <si>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</si>
  <si>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</si>
  <si>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</si>
  <si>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</si>
  <si>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</si>
  <si>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</si>
  <si>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</si>
  <si>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</si>
  <si>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</si>
  <si>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</si>
  <si>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</si>
  <si>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</si>
  <si>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</si>
  <si>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Ⅲ</t>
  </si>
  <si>
    <t>30年</t>
  </si>
  <si>
    <t>25年</t>
  </si>
  <si>
    <t>16年</t>
  </si>
  <si>
    <t>15年</t>
  </si>
  <si>
    <t>40年</t>
  </si>
  <si>
    <t>20年</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</si>
  <si>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</si>
  <si>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</si>
  <si>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</si>
  <si>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</si>
  <si>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</si>
  <si>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</si>
  <si>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</si>
  <si>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</si>
  <si>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</si>
  <si>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</si>
  <si>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</si>
  <si>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</si>
  <si>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</si>
  <si>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</si>
  <si>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</si>
  <si>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</si>
  <si>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（注）諸経費には「長期修繕計画作成ガイドライン」に示すとおり、現場管理費・一般管理費・法定福利費のほか、大規模修繕瑕疵保険の保険料なども見込んで修繕積立金額を検討することが重要です。</t>
  </si>
  <si>
    <t>（様式4-4）推定修繕工事費内訳書</t>
  </si>
  <si>
    <t>（単位：円）</t>
  </si>
  <si>
    <t>仕様等</t>
  </si>
  <si>
    <t>単位</t>
  </si>
  <si>
    <t>数量</t>
  </si>
  <si>
    <t>AV単価</t>
  </si>
  <si>
    <t>金額</t>
  </si>
  <si>
    <t>東棟集計</t>
  </si>
  <si>
    <t>西棟集計</t>
  </si>
  <si>
    <t>東棟</t>
  </si>
  <si>
    <t>西棟</t>
  </si>
  <si>
    <t>住宅</t>
  </si>
  <si>
    <t>店舗</t>
  </si>
  <si>
    <t>フィットネス</t>
  </si>
  <si>
    <t>工事費合計</t>
  </si>
  <si>
    <t xml:space="preserve">  1  仮設工事</t>
  </si>
  <si>
    <t>施設ごと集計</t>
  </si>
  <si>
    <r>
      <t>AV</t>
    </r>
    <r>
      <rPr>
        <sz val="7"/>
        <color indexed="8"/>
        <rFont val="BIZ UDPゴシック"/>
        <family val="3"/>
        <charset val="128"/>
      </rPr>
      <t>単価</t>
    </r>
  </si>
  <si>
    <t>VA単価</t>
  </si>
  <si>
    <t>単価</t>
  </si>
  <si>
    <t>直接仮設計</t>
  </si>
  <si>
    <t>建築</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</si>
  <si>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</si>
  <si>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</si>
  <si>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</si>
  <si>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</si>
  <si>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</si>
  <si>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</si>
  <si>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</si>
  <si>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</si>
  <si>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</si>
  <si>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</si>
  <si>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</si>
  <si>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</si>
  <si>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</si>
  <si>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</si>
  <si>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</si>
  <si>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</si>
  <si>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</si>
  <si>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</si>
  <si>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タイル補修</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</si>
  <si>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</si>
  <si>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</si>
  <si>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</si>
  <si>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</si>
  <si>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</si>
  <si>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</si>
  <si>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</si>
  <si>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</si>
  <si>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</si>
  <si>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</si>
  <si>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</si>
  <si>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</si>
  <si>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</si>
  <si>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</si>
  <si>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</si>
  <si>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</si>
  <si>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</si>
  <si>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</si>
  <si>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</si>
  <si>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</si>
  <si>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</si>
  <si>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</si>
  <si>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</si>
  <si>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</si>
  <si>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</si>
  <si>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</si>
  <si>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</si>
  <si>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</si>
  <si>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</si>
  <si>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</si>
  <si>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</si>
  <si>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</si>
  <si>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</si>
  <si>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</si>
  <si>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</si>
  <si>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</si>
  <si>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</si>
  <si>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</si>
  <si>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</si>
  <si>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</si>
  <si>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</si>
  <si>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</si>
  <si>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</si>
  <si>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</si>
  <si>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</si>
  <si>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</si>
  <si>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フィットネス</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</si>
  <si>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</si>
  <si>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</si>
  <si>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</si>
  <si>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</si>
  <si>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</si>
  <si>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</si>
  <si>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</si>
  <si>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</si>
  <si>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</si>
  <si>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</si>
  <si>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</si>
  <si>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</si>
  <si>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</si>
  <si>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</si>
  <si>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</si>
  <si>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</si>
  <si>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</si>
  <si>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</si>
  <si>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</si>
  <si>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</si>
  <si>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</si>
  <si>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</si>
  <si>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</si>
  <si>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</si>
  <si>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</si>
  <si>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</si>
  <si>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</si>
  <si>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</si>
  <si>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</si>
  <si>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</si>
  <si>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</si>
  <si>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</si>
  <si>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</si>
  <si>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</si>
  <si>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</si>
  <si>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</si>
  <si>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</si>
  <si>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</si>
  <si>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</si>
  <si>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</si>
  <si>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</si>
  <si>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rFont val="Calibri"/>
        <family val="3"/>
        <charset val="161"/>
      </rPr>
      <t>Φ</t>
    </r>
    <r>
      <rPr>
        <sz val="7"/>
        <rFont val="BIZ UDゴシック"/>
        <family val="3"/>
        <charset val="128"/>
      </rPr>
      <t>　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</si>
  <si>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</si>
  <si>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</si>
  <si>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</si>
  <si>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</si>
  <si>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</si>
  <si>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</si>
  <si>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</si>
  <si>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</si>
  <si>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</si>
  <si>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</si>
  <si>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</si>
  <si>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</si>
  <si>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</si>
  <si>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</si>
  <si>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</si>
  <si>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</si>
  <si>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</si>
  <si>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</si>
  <si>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</si>
  <si>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</si>
  <si>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</si>
  <si>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</si>
  <si>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</si>
  <si>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</si>
  <si>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</si>
  <si>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</si>
  <si>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</si>
  <si>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</si>
  <si>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</si>
  <si>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</si>
  <si>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</si>
  <si>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</si>
  <si>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</si>
  <si>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西棟</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</si>
  <si>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</si>
  <si>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</si>
  <si>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</si>
  <si>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</si>
  <si>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</si>
  <si>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</si>
  <si>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</si>
  <si>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</si>
  <si>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</si>
  <si>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</si>
  <si>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</si>
  <si>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</si>
  <si>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</si>
  <si>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</si>
  <si>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</si>
  <si>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</si>
  <si>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</si>
  <si>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</si>
  <si>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</si>
  <si>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</si>
  <si>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</si>
  <si>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</si>
  <si>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</si>
  <si>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</si>
  <si>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</si>
  <si>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</si>
  <si>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</si>
  <si>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</si>
  <si>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</si>
  <si>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</si>
  <si>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</si>
  <si>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</si>
  <si>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</si>
  <si>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小計</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</si>
  <si>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</si>
  <si>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</si>
  <si>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</si>
  <si>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</si>
  <si>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</si>
  <si>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</si>
  <si>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</si>
  <si>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</si>
  <si>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</si>
  <si>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</si>
  <si>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</si>
  <si>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</si>
  <si>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</si>
  <si>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下地処理</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</si>
  <si>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</si>
  <si>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</si>
  <si>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</si>
  <si>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</si>
  <si>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</si>
  <si>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</si>
  <si>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</si>
  <si>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</si>
  <si>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</si>
  <si>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</si>
  <si>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</si>
  <si>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</si>
  <si>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</si>
  <si>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</si>
  <si>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</si>
  <si>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</si>
  <si>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</si>
  <si>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</si>
  <si>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</si>
  <si>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</si>
  <si>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</si>
  <si>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</si>
  <si>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</si>
  <si>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</si>
  <si>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</si>
  <si>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</si>
  <si>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</si>
  <si>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</si>
  <si>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</si>
  <si>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</si>
  <si>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</si>
  <si>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</si>
  <si>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</si>
  <si>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【室外機置場】</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</si>
  <si>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</si>
  <si>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</si>
  <si>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</si>
  <si>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</si>
  <si>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</si>
  <si>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</si>
  <si>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</si>
  <si>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</si>
  <si>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</si>
  <si>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</si>
  <si>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</si>
  <si>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</si>
  <si>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</si>
  <si>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</si>
  <si>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</si>
  <si>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</si>
  <si>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</si>
  <si>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</si>
  <si>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</si>
  <si>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</si>
  <si>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</si>
  <si>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</si>
  <si>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</si>
  <si>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rFont val="Calibri"/>
        <family val="3"/>
        <charset val="161"/>
      </rPr>
      <t>Φ</t>
    </r>
    <r>
      <rPr>
        <sz val="7"/>
        <rFont val="BIZ UDゴシック"/>
        <family val="3"/>
        <charset val="128"/>
      </rPr>
      <t>SUS 防虫網付き</t>
    </r>
  </si>
  <si>
    <t>〃　防火ダンパー付き</t>
  </si>
  <si>
    <r>
      <t>125</t>
    </r>
    <r>
      <rPr>
        <sz val="7"/>
        <rFont val="Calibri"/>
        <family val="3"/>
        <charset val="161"/>
      </rPr>
      <t>Φ</t>
    </r>
    <r>
      <rPr>
        <sz val="7"/>
        <rFont val="BIZ UDゴシック"/>
        <family val="3"/>
        <charset val="128"/>
      </rPr>
      <t>SUS　防虫網付き</t>
    </r>
  </si>
  <si>
    <t>天井照明・各戸表札脱着</t>
  </si>
  <si>
    <t>防鳥ネット撤去・復旧</t>
  </si>
  <si>
    <t>その他工事計</t>
  </si>
  <si>
    <t>総合計</t>
  </si>
  <si>
    <t>10,732,500</t>
  </si>
  <si>
    <t>6,660,450</t>
  </si>
  <si>
    <t>揚水ポンプ等</t>
  </si>
  <si>
    <t>（計上しない）オーバーホール等</t>
  </si>
  <si>
    <t>2,797,380</t>
  </si>
  <si>
    <t>取替え、復旧</t>
  </si>
  <si>
    <t>14,175,000</t>
  </si>
  <si>
    <t>排水ポンプ等</t>
  </si>
  <si>
    <t>1,332,090</t>
  </si>
  <si>
    <t>ポリエチレン管等、埋戻し、復旧</t>
  </si>
  <si>
    <t>2,170,845</t>
  </si>
  <si>
    <t>管理事務室等の換気扇、換気口、換気ガラリ等</t>
  </si>
  <si>
    <t>共用廊下等の照明器具、配線器具、非常照明等</t>
  </si>
  <si>
    <t>2,754,000</t>
  </si>
  <si>
    <t>3,645,000</t>
  </si>
  <si>
    <t>幹線等の取替え（容量増）</t>
  </si>
  <si>
    <t>2,430,000</t>
  </si>
  <si>
    <t>本</t>
  </si>
  <si>
    <t>式</t>
  </si>
  <si>
    <t>アンテナ、増幅器、分配器等</t>
  </si>
  <si>
    <t>1,992,600</t>
  </si>
  <si>
    <t>インターホン設備、オートロック設備等</t>
  </si>
  <si>
    <t>4,488,750</t>
  </si>
  <si>
    <t>消火栓ポンプ、消火管、ホース類等</t>
  </si>
  <si>
    <t>3,321,000</t>
  </si>
  <si>
    <t>感知器、発信器、表示灯、音響装置、受信器等</t>
  </si>
  <si>
    <t>5,670,000</t>
  </si>
  <si>
    <t>台</t>
  </si>
  <si>
    <t>13,986,000</t>
  </si>
  <si>
    <t>二段方式、多段方式、垂直循環方式等</t>
  </si>
  <si>
    <t>平面駐車場、車路・歩道等の舗装、排水溝等</t>
  </si>
  <si>
    <t>1,202,985</t>
  </si>
  <si>
    <t>・その他</t>
  </si>
  <si>
    <t>自転車置場、ゴミ集積所、植樹</t>
  </si>
  <si>
    <t>3,690,000</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</si>
  <si>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</si>
  <si>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</si>
  <si>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</si>
  <si>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</si>
  <si>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</si>
  <si>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</si>
  <si>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</si>
  <si>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</si>
  <si>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</si>
  <si>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</si>
  <si>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</si>
  <si>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</si>
  <si>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</si>
  <si>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</si>
  <si>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</si>
  <si>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</si>
  <si>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</si>
  <si>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</si>
  <si>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</si>
  <si>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</si>
  <si>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ｍ換算</t>
  </si>
  <si>
    <t>単価</t>
  </si>
  <si>
    <t>金額</t>
  </si>
  <si>
    <t>集会室　ＭＢ扉</t>
  </si>
  <si>
    <t>170Φ　H2690</t>
  </si>
  <si>
    <t>東棟店舗</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</si>
  <si>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</si>
  <si>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</si>
  <si>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</si>
  <si>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</si>
  <si>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</si>
  <si>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</si>
  <si>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</si>
  <si>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</si>
  <si>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</si>
  <si>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</si>
  <si>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</si>
  <si>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</si>
  <si>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</si>
  <si>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</si>
  <si>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</si>
  <si>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</si>
  <si>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</si>
  <si>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</si>
  <si>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</si>
  <si>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</si>
  <si>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</si>
  <si>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</si>
  <si>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</si>
  <si>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</si>
  <si>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</si>
  <si>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</si>
  <si>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西棟住宅</t>
  </si>
  <si>
    <t>（様式第５号）  修繕積立金の額の設定</t>
  </si>
  <si>
    <t>（単位：特記がない場合は円）</t>
  </si>
  <si>
    <t>【均等積立方式の場合】（既存のマンション）</t>
  </si>
  <si>
    <t>摘  要</t>
  </si>
  <si>
    <t>計画期間の
推定修繕工事費の累計額（円）</t>
  </si>
  <si>
    <t>334,916,159</t>
  </si>
  <si>
    <t>①</t>
  </si>
  <si>
    <t>計画期間当初における修繕積立金の残高
（①＝(D／（J×12）)／Ｎ)  （㎡当たり月当たり）</t>
  </si>
  <si>
    <t>計画期間の借入金の償還金（元本・利息）</t>
  </si>
  <si>
    <t>②</t>
  </si>
  <si>
    <t>計画期間全体における専用使用料収入等からの繰入額の総額
（②＝(（E＋F）／（J×12）)／Ｎ） （㎡当たり月当たり）</t>
  </si>
  <si>
    <t>支出  累計
（Ｃ＝Ａ）</t>
  </si>
  <si>
    <t>③</t>
  </si>
  <si>
    <r>
      <t>計画期間全体における修繕積立金の平均額（機械式駐車場分を</t>
    </r>
    <r>
      <rPr>
        <u/>
        <sz val="7.5"/>
        <rFont val="MS PGothic"/>
        <family val="3"/>
      </rPr>
      <t>含む</t>
    </r>
    <r>
      <rPr>
        <sz val="7.5"/>
        <rFont val="MS PGothic"/>
        <family val="3"/>
      </rPr>
      <t>）  (③＝①＋②＋Ｏ)
※残高・基金、その他会計からの振替等含む
（㎡当たり月当たり）</t>
    </r>
  </si>
  <si>
    <t>Ｄ</t>
  </si>
  <si>
    <t>修繕積立金の残高</t>
  </si>
  <si>
    <t>Ｅ</t>
  </si>
  <si>
    <t>計画期間の専用使用料、駐車場等の使用料からの繰入金</t>
  </si>
  <si>
    <t>表  住戸タイプ別修繕積立金の額</t>
  </si>
  <si>
    <t>Ｆ</t>
  </si>
  <si>
    <t>計画期間の修繕積立金の運用益</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</si>
  <si>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</si>
  <si>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</si>
  <si>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</si>
  <si>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</si>
  <si>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</si>
  <si>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</si>
  <si>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</si>
  <si>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</si>
  <si>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</si>
  <si>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</si>
  <si>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</si>
  <si>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</si>
  <si>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</si>
  <si>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</si>
  <si>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</si>
  <si>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</si>
  <si>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</si>
  <si>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</si>
  <si>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</si>
  <si>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</si>
  <si>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</si>
  <si>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</si>
  <si>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</si>
  <si>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</si>
  <si>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</si>
  <si>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</si>
  <si>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</si>
  <si>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</si>
  <si>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</si>
  <si>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1250*2050</t>
    <phoneticPr fontId="69"/>
  </si>
  <si>
    <t>１階　三方枠</t>
    <rPh sb="1" eb="2">
      <t>カイ</t>
    </rPh>
    <rPh sb="3" eb="5">
      <t>サンポウ</t>
    </rPh>
    <rPh sb="5" eb="6">
      <t>ワク</t>
    </rPh>
    <phoneticPr fontId="69"/>
  </si>
  <si>
    <t>710*2150</t>
    <phoneticPr fontId="69"/>
  </si>
  <si>
    <t>階段室Ｊ扉（両面枠共）</t>
    <rPh sb="0" eb="3">
      <t>カイダンシツ</t>
    </rPh>
    <rPh sb="4" eb="5">
      <t>トビラ</t>
    </rPh>
    <rPh sb="6" eb="8">
      <t>リョウメン</t>
    </rPh>
    <rPh sb="8" eb="9">
      <t>ワク</t>
    </rPh>
    <rPh sb="9" eb="10">
      <t>トモ</t>
    </rPh>
    <phoneticPr fontId="69"/>
  </si>
  <si>
    <t>７階　階段Ｈ扉（両面・枠共）</t>
    <phoneticPr fontId="69"/>
  </si>
  <si>
    <t>13階　階段Ａ扉（両面・枠共）</t>
    <phoneticPr fontId="69"/>
  </si>
  <si>
    <t>２階　階段Ｈ扉（両面枠共）</t>
    <rPh sb="1" eb="2">
      <t>カイ</t>
    </rPh>
    <rPh sb="3" eb="5">
      <t>カイダン</t>
    </rPh>
    <rPh sb="6" eb="7">
      <t>トビラ</t>
    </rPh>
    <rPh sb="8" eb="10">
      <t>リョウメン</t>
    </rPh>
    <rPh sb="10" eb="11">
      <t>ワク</t>
    </rPh>
    <rPh sb="11" eb="12">
      <t>トモ</t>
    </rPh>
    <phoneticPr fontId="69"/>
  </si>
  <si>
    <t>２階　ＰＳ・ＥＰＳ扉（両面枠共）</t>
    <rPh sb="1" eb="2">
      <t>カイ</t>
    </rPh>
    <rPh sb="9" eb="10">
      <t>トビラ</t>
    </rPh>
    <rPh sb="11" eb="13">
      <t>リョウメン</t>
    </rPh>
    <rPh sb="13" eb="14">
      <t>ワク</t>
    </rPh>
    <rPh sb="14" eb="15">
      <t>トモ</t>
    </rPh>
    <phoneticPr fontId="69"/>
  </si>
  <si>
    <t>２階　消火栓扉</t>
    <rPh sb="1" eb="2">
      <t>カイ</t>
    </rPh>
    <rPh sb="3" eb="6">
      <t>ショウカセン</t>
    </rPh>
    <rPh sb="6" eb="7">
      <t>トビラ</t>
    </rPh>
    <phoneticPr fontId="69"/>
  </si>
  <si>
    <t>ＥＶ機械室扉（両面枠共）</t>
    <rPh sb="2" eb="5">
      <t>キカイシツ</t>
    </rPh>
    <rPh sb="5" eb="6">
      <t>トビラ</t>
    </rPh>
    <rPh sb="7" eb="9">
      <t>リョウメン</t>
    </rPh>
    <rPh sb="9" eb="10">
      <t>ワク</t>
    </rPh>
    <rPh sb="10" eb="11">
      <t>トモ</t>
    </rPh>
    <phoneticPr fontId="69"/>
  </si>
  <si>
    <t>ＥＶ機械室前扉（両面枠共）</t>
    <rPh sb="5" eb="6">
      <t>マエ</t>
    </rPh>
    <phoneticPr fontId="69"/>
  </si>
  <si>
    <t>1020*2380</t>
    <phoneticPr fontId="69"/>
  </si>
  <si>
    <t>1400*2990</t>
    <phoneticPr fontId="69"/>
  </si>
  <si>
    <t>700*1900</t>
    <phoneticPr fontId="69"/>
  </si>
  <si>
    <t>950*1100</t>
    <phoneticPr fontId="69"/>
  </si>
  <si>
    <t>950*2200</t>
    <phoneticPr fontId="69"/>
  </si>
  <si>
    <t>西棟店舗</t>
    <rPh sb="2" eb="4">
      <t>テンポ</t>
    </rPh>
    <phoneticPr fontId="69"/>
  </si>
  <si>
    <t>SD1</t>
    <phoneticPr fontId="69"/>
  </si>
  <si>
    <t>1500*2115</t>
    <phoneticPr fontId="69"/>
  </si>
  <si>
    <t>10  外構工事</t>
    <rPh sb="4" eb="6">
      <t>ガイコウ</t>
    </rPh>
    <rPh sb="6" eb="8">
      <t>コウジ</t>
    </rPh>
    <phoneticPr fontId="69"/>
  </si>
  <si>
    <t>スロープ・擁壁塗装時の高所作業者</t>
    <rPh sb="5" eb="7">
      <t>ヨウヘキ</t>
    </rPh>
    <rPh sb="7" eb="10">
      <t>トソウジ</t>
    </rPh>
    <rPh sb="11" eb="13">
      <t>コウショ</t>
    </rPh>
    <rPh sb="13" eb="16">
      <t>サギョウシャ</t>
    </rPh>
    <phoneticPr fontId="69"/>
  </si>
  <si>
    <t>リース費用</t>
    <rPh sb="3" eb="5">
      <t>ヒヨウ</t>
    </rPh>
    <phoneticPr fontId="69"/>
  </si>
  <si>
    <t>安全区画・土間養生費</t>
    <rPh sb="0" eb="2">
      <t>アンゼン</t>
    </rPh>
    <rPh sb="2" eb="4">
      <t>クカク</t>
    </rPh>
    <rPh sb="5" eb="7">
      <t>ドマ</t>
    </rPh>
    <rPh sb="7" eb="10">
      <t>ヨウジョウヒ</t>
    </rPh>
    <phoneticPr fontId="69"/>
  </si>
  <si>
    <t>安全誘導費</t>
    <rPh sb="0" eb="2">
      <t>アンゼン</t>
    </rPh>
    <rPh sb="2" eb="4">
      <t>ユウドウ</t>
    </rPh>
    <rPh sb="4" eb="5">
      <t>ヒ</t>
    </rPh>
    <phoneticPr fontId="69"/>
  </si>
  <si>
    <t>ガードマン費用</t>
    <rPh sb="5" eb="7">
      <t>ヒヨウ</t>
    </rPh>
    <phoneticPr fontId="69"/>
  </si>
  <si>
    <t>‘-1.直接仮設</t>
    <rPh sb="4" eb="6">
      <t>チョクセツ</t>
    </rPh>
    <rPh sb="6" eb="8">
      <t>カセツ</t>
    </rPh>
    <phoneticPr fontId="69"/>
  </si>
  <si>
    <t>‘-2.下地・床タイル補修工事</t>
    <rPh sb="4" eb="6">
      <t>シタジ</t>
    </rPh>
    <rPh sb="7" eb="8">
      <t>ユカ</t>
    </rPh>
    <rPh sb="11" eb="13">
      <t>ホシュウ</t>
    </rPh>
    <rPh sb="13" eb="15">
      <t>コウジ</t>
    </rPh>
    <phoneticPr fontId="69"/>
  </si>
  <si>
    <t>クラック補修</t>
    <rPh sb="4" eb="6">
      <t>ホシュウ</t>
    </rPh>
    <phoneticPr fontId="69"/>
  </si>
  <si>
    <t>外周タイル不具合補修</t>
    <rPh sb="0" eb="2">
      <t>ガイシュウ</t>
    </rPh>
    <rPh sb="5" eb="8">
      <t>フグアイ</t>
    </rPh>
    <rPh sb="8" eb="10">
      <t>ホシュウ</t>
    </rPh>
    <phoneticPr fontId="69"/>
  </si>
  <si>
    <t>劣化部貼替　汚れ洗浄</t>
    <rPh sb="0" eb="2">
      <t>レッカ</t>
    </rPh>
    <rPh sb="2" eb="3">
      <t>ブ</t>
    </rPh>
    <rPh sb="3" eb="5">
      <t>ハリカエ</t>
    </rPh>
    <rPh sb="6" eb="7">
      <t>ヨゴ</t>
    </rPh>
    <rPh sb="8" eb="10">
      <t>センジョウ</t>
    </rPh>
    <phoneticPr fontId="69"/>
  </si>
  <si>
    <t>‘-3.塗装工事</t>
    <rPh sb="4" eb="6">
      <t>トソウ</t>
    </rPh>
    <rPh sb="6" eb="8">
      <t>コウジ</t>
    </rPh>
    <phoneticPr fontId="69"/>
  </si>
  <si>
    <t>スロープ　擁壁</t>
    <rPh sb="5" eb="7">
      <t>ヨウヘキ</t>
    </rPh>
    <phoneticPr fontId="69"/>
  </si>
  <si>
    <t>浸透性着色撥水材</t>
    <rPh sb="0" eb="3">
      <t>シントウセイ</t>
    </rPh>
    <rPh sb="3" eb="5">
      <t>チャクショク</t>
    </rPh>
    <rPh sb="5" eb="8">
      <t>ハッスイザイ</t>
    </rPh>
    <phoneticPr fontId="69"/>
  </si>
  <si>
    <t>‘4.鉄部塗装</t>
    <rPh sb="3" eb="5">
      <t>テツブ</t>
    </rPh>
    <rPh sb="5" eb="7">
      <t>トソウ</t>
    </rPh>
    <phoneticPr fontId="69"/>
  </si>
  <si>
    <t>‘5.外構</t>
    <rPh sb="3" eb="5">
      <t>ガイコウ</t>
    </rPh>
    <phoneticPr fontId="69"/>
  </si>
  <si>
    <t>駐車場入り口ガード</t>
    <rPh sb="0" eb="3">
      <t>チュウシャジョウ</t>
    </rPh>
    <rPh sb="3" eb="4">
      <t>イ</t>
    </rPh>
    <rPh sb="5" eb="6">
      <t>グチ</t>
    </rPh>
    <phoneticPr fontId="69"/>
  </si>
  <si>
    <t>カーブミラー</t>
    <phoneticPr fontId="69"/>
  </si>
  <si>
    <t>インフォメーション看板</t>
    <rPh sb="9" eb="11">
      <t>カンバン</t>
    </rPh>
    <phoneticPr fontId="69"/>
  </si>
  <si>
    <t>庭園灯</t>
    <rPh sb="0" eb="3">
      <t>テイエントウ</t>
    </rPh>
    <phoneticPr fontId="69"/>
  </si>
  <si>
    <t>Ｈ=1200</t>
    <phoneticPr fontId="69"/>
  </si>
  <si>
    <t>Ｌ=500</t>
    <phoneticPr fontId="69"/>
  </si>
  <si>
    <t>650*1800</t>
    <phoneticPr fontId="69"/>
  </si>
  <si>
    <t>Ｈ＝1100</t>
    <phoneticPr fontId="69"/>
  </si>
  <si>
    <t>‘6.洗い工事</t>
    <rPh sb="3" eb="4">
      <t>アラ</t>
    </rPh>
    <rPh sb="5" eb="7">
      <t>コウジ</t>
    </rPh>
    <phoneticPr fontId="69"/>
  </si>
  <si>
    <t>地上～Ｂ1部分</t>
    <rPh sb="0" eb="2">
      <t>チジョウ</t>
    </rPh>
    <rPh sb="5" eb="7">
      <t>ブブン</t>
    </rPh>
    <phoneticPr fontId="69"/>
  </si>
  <si>
    <t>工事管理費・諸経費</t>
    <rPh sb="0" eb="2">
      <t>コウジ</t>
    </rPh>
    <rPh sb="2" eb="5">
      <t>カンリヒ</t>
    </rPh>
    <rPh sb="6" eb="9">
      <t>ショケイヒ</t>
    </rPh>
    <phoneticPr fontId="69"/>
  </si>
  <si>
    <t>工事管理費</t>
    <rPh sb="0" eb="5">
      <t>コウジカンリヒ</t>
    </rPh>
    <phoneticPr fontId="69"/>
  </si>
  <si>
    <t>諸経費</t>
    <rPh sb="0" eb="3">
      <t>ショケイヒ</t>
    </rPh>
    <phoneticPr fontId="69"/>
  </si>
  <si>
    <t>Ⅱ-2</t>
    <phoneticPr fontId="69"/>
  </si>
  <si>
    <t>Ⅱ-3</t>
    <phoneticPr fontId="69"/>
  </si>
  <si>
    <t>消費税</t>
    <rPh sb="0" eb="3">
      <t>ショウヒゼイ</t>
    </rPh>
    <phoneticPr fontId="69"/>
  </si>
  <si>
    <t>小計</t>
    <rPh sb="0" eb="2">
      <t>ショウケイ</t>
    </rPh>
    <phoneticPr fontId="69"/>
  </si>
  <si>
    <t>合計</t>
    <rPh sb="0" eb="2">
      <t>ゴウケイ</t>
    </rPh>
    <phoneticPr fontId="69"/>
  </si>
  <si>
    <t>建築</t>
    <rPh sb="0" eb="2">
      <t>ケンチク</t>
    </rPh>
    <phoneticPr fontId="69"/>
  </si>
  <si>
    <t>13　工事管理費</t>
    <rPh sb="3" eb="8">
      <t>コウジカンリヒ</t>
    </rPh>
    <phoneticPr fontId="69"/>
  </si>
  <si>
    <t>0  仮設工事</t>
    <phoneticPr fontId="69"/>
  </si>
  <si>
    <t>1 　直接工事費</t>
    <rPh sb="3" eb="5">
      <t>チョクセツ</t>
    </rPh>
    <rPh sb="5" eb="8">
      <t>コウジヒ</t>
    </rPh>
    <phoneticPr fontId="69"/>
  </si>
  <si>
    <t>前回2010</t>
    <rPh sb="0" eb="2">
      <t>ゼンカイ</t>
    </rPh>
    <phoneticPr fontId="69"/>
  </si>
  <si>
    <t>鉄部塗装</t>
    <rPh sb="0" eb="2">
      <t>テツブ</t>
    </rPh>
    <rPh sb="2" eb="4">
      <t>トソウ</t>
    </rPh>
    <phoneticPr fontId="69"/>
  </si>
  <si>
    <t>工事費計</t>
    <rPh sb="0" eb="3">
      <t>コウジヒ</t>
    </rPh>
    <rPh sb="3" eb="4">
      <t>ケイ</t>
    </rPh>
    <phoneticPr fontId="69"/>
  </si>
  <si>
    <t>小修繕履歴</t>
    <rPh sb="0" eb="3">
      <t>ショウシュウゼン</t>
    </rPh>
    <rPh sb="3" eb="5">
      <t>リレキ</t>
    </rPh>
    <phoneticPr fontId="69"/>
  </si>
  <si>
    <t>Ⅱ</t>
    <phoneticPr fontId="69"/>
  </si>
  <si>
    <t>Ⅲ</t>
    <phoneticPr fontId="69"/>
  </si>
  <si>
    <t>設備</t>
    <rPh sb="0" eb="2">
      <t>セツビ</t>
    </rPh>
    <phoneticPr fontId="69"/>
  </si>
  <si>
    <t>配管ピット内防水工事</t>
    <rPh sb="0" eb="2">
      <t>ハイカン</t>
    </rPh>
    <rPh sb="5" eb="6">
      <t>ナイ</t>
    </rPh>
    <rPh sb="6" eb="8">
      <t>ボウスイ</t>
    </rPh>
    <rPh sb="8" eb="10">
      <t>コウジ</t>
    </rPh>
    <phoneticPr fontId="69"/>
  </si>
  <si>
    <t>光電式感知器取替</t>
    <rPh sb="0" eb="3">
      <t>コウデンシキ</t>
    </rPh>
    <rPh sb="3" eb="6">
      <t>カンチキ</t>
    </rPh>
    <rPh sb="6" eb="8">
      <t>トリカエ</t>
    </rPh>
    <phoneticPr fontId="69"/>
  </si>
  <si>
    <t>漏水調査費</t>
    <rPh sb="0" eb="2">
      <t>ロウスイ</t>
    </rPh>
    <rPh sb="2" eb="5">
      <t>チョウサヒ</t>
    </rPh>
    <phoneticPr fontId="69"/>
  </si>
  <si>
    <t>受水槽内感知器取替</t>
    <rPh sb="0" eb="4">
      <t>ジュスイソウナイ</t>
    </rPh>
    <rPh sb="4" eb="7">
      <t>カンチキ</t>
    </rPh>
    <rPh sb="7" eb="9">
      <t>トリカエ</t>
    </rPh>
    <phoneticPr fontId="69"/>
  </si>
  <si>
    <t>電子錠・タイマー取替</t>
    <rPh sb="0" eb="3">
      <t>デンシジョウ</t>
    </rPh>
    <rPh sb="8" eb="10">
      <t>トリカエ</t>
    </rPh>
    <phoneticPr fontId="69"/>
  </si>
  <si>
    <t>防犯カメラ更新</t>
    <rPh sb="0" eb="2">
      <t>ボウハン</t>
    </rPh>
    <rPh sb="5" eb="7">
      <t>コウシン</t>
    </rPh>
    <phoneticPr fontId="69"/>
  </si>
  <si>
    <t>ガス管補修</t>
    <rPh sb="2" eb="3">
      <t>カン</t>
    </rPh>
    <rPh sb="3" eb="5">
      <t>ホシュウ</t>
    </rPh>
    <phoneticPr fontId="69"/>
  </si>
  <si>
    <t>排煙窓修繕</t>
    <rPh sb="0" eb="3">
      <t>ハイエンマド</t>
    </rPh>
    <rPh sb="3" eb="5">
      <t>シュウゼン</t>
    </rPh>
    <phoneticPr fontId="69"/>
  </si>
  <si>
    <t>消防設備点検費</t>
    <rPh sb="0" eb="2">
      <t>ショウボウ</t>
    </rPh>
    <rPh sb="2" eb="4">
      <t>セツビ</t>
    </rPh>
    <rPh sb="4" eb="6">
      <t>テンケン</t>
    </rPh>
    <rPh sb="6" eb="7">
      <t>ヒ</t>
    </rPh>
    <phoneticPr fontId="69"/>
  </si>
  <si>
    <t>シャッター修理</t>
    <rPh sb="5" eb="7">
      <t>シュウリ</t>
    </rPh>
    <phoneticPr fontId="69"/>
  </si>
  <si>
    <t>非常照明器具取替</t>
    <rPh sb="0" eb="4">
      <t>ヒジョウショウメイ</t>
    </rPh>
    <rPh sb="4" eb="6">
      <t>キグ</t>
    </rPh>
    <rPh sb="6" eb="8">
      <t>トリカエ</t>
    </rPh>
    <phoneticPr fontId="69"/>
  </si>
  <si>
    <t>防犯カメラ取替</t>
    <rPh sb="0" eb="2">
      <t>ボウハン</t>
    </rPh>
    <rPh sb="5" eb="7">
      <t>トリカエ</t>
    </rPh>
    <phoneticPr fontId="69"/>
  </si>
  <si>
    <t>排水ポンプ取替</t>
    <rPh sb="0" eb="2">
      <t>ハイスイ</t>
    </rPh>
    <rPh sb="5" eb="7">
      <t>トリカエ</t>
    </rPh>
    <phoneticPr fontId="69"/>
  </si>
  <si>
    <t>エヤコン取替</t>
    <rPh sb="4" eb="6">
      <t>トリカエ</t>
    </rPh>
    <phoneticPr fontId="69"/>
  </si>
  <si>
    <t>防災シャッター修繕</t>
    <rPh sb="0" eb="2">
      <t>ボウサイ</t>
    </rPh>
    <rPh sb="7" eb="9">
      <t>シュウゼン</t>
    </rPh>
    <phoneticPr fontId="69"/>
  </si>
  <si>
    <t>消火器誘導灯改修</t>
    <rPh sb="0" eb="3">
      <t>ショウカキ</t>
    </rPh>
    <rPh sb="3" eb="6">
      <t>ユウドウトウ</t>
    </rPh>
    <rPh sb="6" eb="8">
      <t>カイシュウ</t>
    </rPh>
    <phoneticPr fontId="69"/>
  </si>
  <si>
    <t>防火シャッター改修</t>
    <rPh sb="0" eb="2">
      <t>ボウカ</t>
    </rPh>
    <rPh sb="7" eb="9">
      <t>カイシュウ</t>
    </rPh>
    <phoneticPr fontId="69"/>
  </si>
  <si>
    <t>防災シャッター追加</t>
    <rPh sb="0" eb="2">
      <t>ボウサイ</t>
    </rPh>
    <rPh sb="7" eb="9">
      <t>ツイカ</t>
    </rPh>
    <phoneticPr fontId="69"/>
  </si>
  <si>
    <t>シャッター修理修理</t>
    <rPh sb="5" eb="7">
      <t>シュウリ</t>
    </rPh>
    <rPh sb="7" eb="9">
      <t>シュウリ</t>
    </rPh>
    <phoneticPr fontId="69"/>
  </si>
  <si>
    <t>照明器具取替</t>
    <rPh sb="0" eb="4">
      <t>ショウメイキグ</t>
    </rPh>
    <rPh sb="4" eb="6">
      <t>トリカエ</t>
    </rPh>
    <phoneticPr fontId="69"/>
  </si>
  <si>
    <t>電子錠アダプター取替</t>
    <rPh sb="0" eb="3">
      <t>デンシジョウ</t>
    </rPh>
    <rPh sb="8" eb="10">
      <t>トリカエ</t>
    </rPh>
    <phoneticPr fontId="69"/>
  </si>
  <si>
    <t>貯水槽水位制御工事</t>
    <rPh sb="0" eb="3">
      <t>チョスイソウ</t>
    </rPh>
    <rPh sb="3" eb="5">
      <t>スイイ</t>
    </rPh>
    <rPh sb="5" eb="7">
      <t>セイギョ</t>
    </rPh>
    <rPh sb="7" eb="9">
      <t>コウジ</t>
    </rPh>
    <phoneticPr fontId="69"/>
  </si>
  <si>
    <t>防災盤部品交換</t>
    <rPh sb="0" eb="3">
      <t>ボウサイバン</t>
    </rPh>
    <rPh sb="3" eb="5">
      <t>ブヒン</t>
    </rPh>
    <rPh sb="5" eb="7">
      <t>コウカン</t>
    </rPh>
    <phoneticPr fontId="69"/>
  </si>
  <si>
    <t>2022　21期</t>
    <rPh sb="7" eb="8">
      <t>キ</t>
    </rPh>
    <phoneticPr fontId="69"/>
  </si>
  <si>
    <t>2023　22期</t>
    <rPh sb="7" eb="8">
      <t>キ</t>
    </rPh>
    <phoneticPr fontId="69"/>
  </si>
  <si>
    <t>2024　23期</t>
    <rPh sb="7" eb="8">
      <t>キ</t>
    </rPh>
    <phoneticPr fontId="69"/>
  </si>
  <si>
    <t>費用</t>
    <rPh sb="0" eb="2">
      <t>ヒヨウ</t>
    </rPh>
    <phoneticPr fontId="69"/>
  </si>
  <si>
    <t>項目</t>
    <rPh sb="0" eb="2">
      <t>コウモク</t>
    </rPh>
    <phoneticPr fontId="69"/>
  </si>
  <si>
    <t>電子錠補修</t>
    <rPh sb="0" eb="3">
      <t>デンシジョウ</t>
    </rPh>
    <rPh sb="3" eb="5">
      <t>ホシュウ</t>
    </rPh>
    <phoneticPr fontId="69"/>
  </si>
  <si>
    <t>店舗シャッター修理</t>
    <rPh sb="0" eb="2">
      <t>テンポ</t>
    </rPh>
    <rPh sb="7" eb="9">
      <t>シュウリ</t>
    </rPh>
    <phoneticPr fontId="69"/>
  </si>
  <si>
    <t>宅配BOX修理</t>
    <rPh sb="0" eb="2">
      <t>タクハイ</t>
    </rPh>
    <rPh sb="5" eb="7">
      <t>シュウリ</t>
    </rPh>
    <phoneticPr fontId="69"/>
  </si>
  <si>
    <t>プレハブ冷蔵庫修理</t>
    <rPh sb="4" eb="7">
      <t>レイゾウコ</t>
    </rPh>
    <rPh sb="7" eb="9">
      <t>シュウリ</t>
    </rPh>
    <phoneticPr fontId="69"/>
  </si>
  <si>
    <t>感知器取替</t>
    <rPh sb="0" eb="3">
      <t>カンチキ</t>
    </rPh>
    <rPh sb="3" eb="5">
      <t>トリカエ</t>
    </rPh>
    <phoneticPr fontId="69"/>
  </si>
  <si>
    <t>タイル補修</t>
    <rPh sb="3" eb="5">
      <t>ホシュウ</t>
    </rPh>
    <phoneticPr fontId="69"/>
  </si>
  <si>
    <t>ゲートモーター交換</t>
    <rPh sb="7" eb="9">
      <t>コウカン</t>
    </rPh>
    <phoneticPr fontId="69"/>
  </si>
  <si>
    <t>電子錠取替</t>
    <rPh sb="0" eb="3">
      <t>デンシジョウ</t>
    </rPh>
    <rPh sb="3" eb="5">
      <t>トリカエ</t>
    </rPh>
    <phoneticPr fontId="69"/>
  </si>
  <si>
    <t>防火戸ラッチ調査</t>
    <rPh sb="0" eb="3">
      <t>ボウカド</t>
    </rPh>
    <rPh sb="6" eb="8">
      <t>チョウサ</t>
    </rPh>
    <phoneticPr fontId="69"/>
  </si>
  <si>
    <t>感知器改修</t>
    <rPh sb="0" eb="3">
      <t>カンチキ</t>
    </rPh>
    <rPh sb="3" eb="5">
      <t>カイシュウ</t>
    </rPh>
    <phoneticPr fontId="69"/>
  </si>
  <si>
    <t>地下排水ポンプ取替</t>
    <rPh sb="0" eb="2">
      <t>チカ</t>
    </rPh>
    <rPh sb="2" eb="4">
      <t>ハイスイ</t>
    </rPh>
    <rPh sb="7" eb="9">
      <t>トリカエ</t>
    </rPh>
    <phoneticPr fontId="69"/>
  </si>
  <si>
    <t>発電室防音ドア補修</t>
    <rPh sb="0" eb="3">
      <t>ハツデンシツ</t>
    </rPh>
    <rPh sb="3" eb="5">
      <t>ボウオン</t>
    </rPh>
    <rPh sb="7" eb="9">
      <t>ホシュウ</t>
    </rPh>
    <phoneticPr fontId="69"/>
  </si>
  <si>
    <t>駐車場出入口グレーチング補修</t>
    <rPh sb="0" eb="3">
      <t>チュウシャジョウ</t>
    </rPh>
    <rPh sb="3" eb="5">
      <t>デイリ</t>
    </rPh>
    <rPh sb="5" eb="6">
      <t>クチ</t>
    </rPh>
    <rPh sb="12" eb="14">
      <t>ホシュウ</t>
    </rPh>
    <phoneticPr fontId="69"/>
  </si>
  <si>
    <t>駐車場ピット内漏水調査</t>
    <rPh sb="0" eb="3">
      <t>チュウシャジョウ</t>
    </rPh>
    <rPh sb="6" eb="7">
      <t>ナイ</t>
    </rPh>
    <rPh sb="7" eb="9">
      <t>ロウスイ</t>
    </rPh>
    <rPh sb="9" eb="11">
      <t>チョウサ</t>
    </rPh>
    <phoneticPr fontId="69"/>
  </si>
  <si>
    <t>消火補給水槽廻り取替</t>
    <rPh sb="0" eb="2">
      <t>ショウカ</t>
    </rPh>
    <rPh sb="2" eb="4">
      <t>ホキュウ</t>
    </rPh>
    <rPh sb="4" eb="6">
      <t>スイソウ</t>
    </rPh>
    <rPh sb="6" eb="7">
      <t>マワ</t>
    </rPh>
    <rPh sb="8" eb="10">
      <t>トリカエ</t>
    </rPh>
    <phoneticPr fontId="69"/>
  </si>
  <si>
    <t>電気温水器取替</t>
    <rPh sb="0" eb="2">
      <t>デンキ</t>
    </rPh>
    <rPh sb="2" eb="5">
      <t>オンスイキ</t>
    </rPh>
    <rPh sb="5" eb="7">
      <t>トリカエ</t>
    </rPh>
    <phoneticPr fontId="69"/>
  </si>
  <si>
    <t>ゴミ庫シャッター修理</t>
    <rPh sb="2" eb="3">
      <t>コ</t>
    </rPh>
    <rPh sb="8" eb="10">
      <t>シュウリ</t>
    </rPh>
    <phoneticPr fontId="69"/>
  </si>
  <si>
    <t>屋外階段シート改修</t>
    <rPh sb="0" eb="2">
      <t>オクガイ</t>
    </rPh>
    <rPh sb="2" eb="4">
      <t>カイダン</t>
    </rPh>
    <rPh sb="7" eb="9">
      <t>カイシュウ</t>
    </rPh>
    <phoneticPr fontId="69"/>
  </si>
  <si>
    <t>2021　20期</t>
    <rPh sb="7" eb="8">
      <t>キ</t>
    </rPh>
    <phoneticPr fontId="69"/>
  </si>
  <si>
    <t>2020　19期</t>
    <rPh sb="7" eb="8">
      <t>キ</t>
    </rPh>
    <phoneticPr fontId="69"/>
  </si>
  <si>
    <t>2019　18期</t>
    <rPh sb="7" eb="8">
      <t>キ</t>
    </rPh>
    <phoneticPr fontId="69"/>
  </si>
  <si>
    <t>2018　17期</t>
    <rPh sb="7" eb="8">
      <t>キ</t>
    </rPh>
    <phoneticPr fontId="69"/>
  </si>
  <si>
    <t>2017　16期</t>
    <rPh sb="7" eb="8">
      <t>キ</t>
    </rPh>
    <phoneticPr fontId="69"/>
  </si>
  <si>
    <t>2016　15期</t>
    <rPh sb="7" eb="8">
      <t>キ</t>
    </rPh>
    <phoneticPr fontId="69"/>
  </si>
  <si>
    <t>2015　14期</t>
    <rPh sb="7" eb="8">
      <t>キ</t>
    </rPh>
    <phoneticPr fontId="69"/>
  </si>
  <si>
    <t>2014　13期</t>
    <rPh sb="7" eb="8">
      <t>キ</t>
    </rPh>
    <phoneticPr fontId="69"/>
  </si>
  <si>
    <t>2013　12期</t>
    <rPh sb="7" eb="8">
      <t>キ</t>
    </rPh>
    <phoneticPr fontId="69"/>
  </si>
  <si>
    <t>排水槽フロートスイッチ取替</t>
    <rPh sb="0" eb="2">
      <t>ハイスイ</t>
    </rPh>
    <rPh sb="2" eb="3">
      <t>ソウ</t>
    </rPh>
    <rPh sb="11" eb="13">
      <t>トリカエ</t>
    </rPh>
    <phoneticPr fontId="69"/>
  </si>
  <si>
    <t>水漏れ調査費</t>
    <rPh sb="0" eb="2">
      <t>ミズモ</t>
    </rPh>
    <rPh sb="3" eb="6">
      <t>チョウサヒ</t>
    </rPh>
    <phoneticPr fontId="69"/>
  </si>
  <si>
    <t>インバーター取替</t>
    <rPh sb="6" eb="8">
      <t>トリカエ</t>
    </rPh>
    <phoneticPr fontId="69"/>
  </si>
  <si>
    <t>ポストキャップ取替</t>
    <rPh sb="7" eb="9">
      <t>トリカエ</t>
    </rPh>
    <phoneticPr fontId="69"/>
  </si>
  <si>
    <t>排煙窓修理</t>
    <rPh sb="0" eb="3">
      <t>ハイエンマド</t>
    </rPh>
    <rPh sb="3" eb="5">
      <t>シュウリ</t>
    </rPh>
    <phoneticPr fontId="69"/>
  </si>
  <si>
    <t>防火扉補修</t>
    <rPh sb="0" eb="2">
      <t>ボウカ</t>
    </rPh>
    <rPh sb="2" eb="3">
      <t>トビラ</t>
    </rPh>
    <rPh sb="3" eb="5">
      <t>ホシュウ</t>
    </rPh>
    <phoneticPr fontId="69"/>
  </si>
  <si>
    <t>駐輪場照明器具取替</t>
    <rPh sb="0" eb="3">
      <t>チュウリンジョウ</t>
    </rPh>
    <rPh sb="3" eb="5">
      <t>ショウメイ</t>
    </rPh>
    <rPh sb="5" eb="7">
      <t>キグ</t>
    </rPh>
    <rPh sb="7" eb="9">
      <t>トリカエ</t>
    </rPh>
    <phoneticPr fontId="69"/>
  </si>
  <si>
    <t>ポストダイヤル交換</t>
    <rPh sb="7" eb="9">
      <t>コウカン</t>
    </rPh>
    <phoneticPr fontId="69"/>
  </si>
  <si>
    <t>防犯カメラ交換</t>
    <rPh sb="0" eb="2">
      <t>ボウハン</t>
    </rPh>
    <rPh sb="5" eb="7">
      <t>コウカン</t>
    </rPh>
    <phoneticPr fontId="69"/>
  </si>
  <si>
    <t>排水槽フロートスイッチ交換</t>
    <rPh sb="0" eb="3">
      <t>ハイスイソウ</t>
    </rPh>
    <rPh sb="11" eb="13">
      <t>コウカン</t>
    </rPh>
    <phoneticPr fontId="69"/>
  </si>
  <si>
    <t>排水槽フロートスイッチ取替</t>
    <rPh sb="0" eb="3">
      <t>ハイスイソウ</t>
    </rPh>
    <rPh sb="11" eb="13">
      <t>トリカエ</t>
    </rPh>
    <phoneticPr fontId="69"/>
  </si>
  <si>
    <t>店舗ドレン改修</t>
    <rPh sb="0" eb="2">
      <t>テンポ</t>
    </rPh>
    <rPh sb="5" eb="7">
      <t>カイシュウ</t>
    </rPh>
    <phoneticPr fontId="69"/>
  </si>
  <si>
    <t>増圧給水ポンプ圧力タンク取替</t>
    <rPh sb="0" eb="2">
      <t>ゾウアツ</t>
    </rPh>
    <rPh sb="2" eb="4">
      <t>キュウスイ</t>
    </rPh>
    <rPh sb="7" eb="9">
      <t>アツリョク</t>
    </rPh>
    <rPh sb="12" eb="14">
      <t>トリカエ</t>
    </rPh>
    <phoneticPr fontId="69"/>
  </si>
  <si>
    <t>受水槽排水ポンプ取替</t>
    <rPh sb="0" eb="3">
      <t>ジュスイソウ</t>
    </rPh>
    <rPh sb="3" eb="5">
      <t>ハイスイ</t>
    </rPh>
    <rPh sb="8" eb="10">
      <t>トリカエ</t>
    </rPh>
    <phoneticPr fontId="69"/>
  </si>
  <si>
    <t>エントランス巾木額口補修</t>
    <rPh sb="6" eb="8">
      <t>ハバキ</t>
    </rPh>
    <rPh sb="8" eb="10">
      <t>ガクグチ</t>
    </rPh>
    <rPh sb="10" eb="12">
      <t>ホシュウ</t>
    </rPh>
    <phoneticPr fontId="69"/>
  </si>
  <si>
    <t>共用灯自動点滅器交換</t>
    <rPh sb="0" eb="2">
      <t>キョウヨウ</t>
    </rPh>
    <rPh sb="2" eb="3">
      <t>トウ</t>
    </rPh>
    <rPh sb="3" eb="8">
      <t>ジドウテンメツキ</t>
    </rPh>
    <rPh sb="8" eb="10">
      <t>コウカン</t>
    </rPh>
    <phoneticPr fontId="69"/>
  </si>
  <si>
    <t>緊急ガス遮断弁保守点検</t>
    <rPh sb="0" eb="2">
      <t>キンキュウ</t>
    </rPh>
    <rPh sb="4" eb="7">
      <t>シャダンベン</t>
    </rPh>
    <rPh sb="7" eb="9">
      <t>ホシュ</t>
    </rPh>
    <rPh sb="9" eb="11">
      <t>テンケン</t>
    </rPh>
    <phoneticPr fontId="69"/>
  </si>
  <si>
    <t>植栽他工事</t>
    <rPh sb="0" eb="2">
      <t>ショクサイ</t>
    </rPh>
    <rPh sb="2" eb="3">
      <t>ホカ</t>
    </rPh>
    <rPh sb="3" eb="5">
      <t>コウジ</t>
    </rPh>
    <phoneticPr fontId="69"/>
  </si>
  <si>
    <t>庇補修・駐車場管理室漏水補修</t>
    <rPh sb="0" eb="1">
      <t>ヒサシ</t>
    </rPh>
    <rPh sb="1" eb="3">
      <t>ホシュウ</t>
    </rPh>
    <rPh sb="4" eb="7">
      <t>チュウシャジョウ</t>
    </rPh>
    <rPh sb="7" eb="10">
      <t>カンリシツ</t>
    </rPh>
    <rPh sb="10" eb="12">
      <t>ロウスイ</t>
    </rPh>
    <rPh sb="12" eb="14">
      <t>ホシュウ</t>
    </rPh>
    <phoneticPr fontId="69"/>
  </si>
  <si>
    <t>自動ドア修理</t>
    <rPh sb="0" eb="2">
      <t>ジドウ</t>
    </rPh>
    <rPh sb="4" eb="6">
      <t>シュウリ</t>
    </rPh>
    <phoneticPr fontId="69"/>
  </si>
  <si>
    <t>天井漏水補修工事</t>
    <rPh sb="0" eb="2">
      <t>テンジョウ</t>
    </rPh>
    <rPh sb="2" eb="4">
      <t>ロウスイ</t>
    </rPh>
    <rPh sb="4" eb="6">
      <t>ホシュウ</t>
    </rPh>
    <rPh sb="6" eb="8">
      <t>コウジ</t>
    </rPh>
    <phoneticPr fontId="69"/>
  </si>
  <si>
    <t>天井漏水調査</t>
    <rPh sb="0" eb="2">
      <t>テンジョウ</t>
    </rPh>
    <rPh sb="2" eb="4">
      <t>ロウスイ</t>
    </rPh>
    <rPh sb="4" eb="6">
      <t>チョウサ</t>
    </rPh>
    <phoneticPr fontId="69"/>
  </si>
  <si>
    <t>共用旧排水管調査</t>
    <rPh sb="0" eb="2">
      <t>キョウヨウ</t>
    </rPh>
    <rPh sb="2" eb="6">
      <t>キュウハイスイカン</t>
    </rPh>
    <rPh sb="6" eb="8">
      <t>チョウサ</t>
    </rPh>
    <phoneticPr fontId="69"/>
  </si>
  <si>
    <t>サイン工事</t>
    <rPh sb="3" eb="5">
      <t>コウジ</t>
    </rPh>
    <phoneticPr fontId="69"/>
  </si>
  <si>
    <t>コロナ</t>
    <phoneticPr fontId="69"/>
  </si>
  <si>
    <t>大雨被害</t>
    <rPh sb="0" eb="2">
      <t>オオアメ</t>
    </rPh>
    <rPh sb="2" eb="4">
      <t>ヒガイ</t>
    </rPh>
    <phoneticPr fontId="69"/>
  </si>
  <si>
    <t>防災センター移設　送排風機</t>
    <rPh sb="0" eb="2">
      <t>ボウサイ</t>
    </rPh>
    <rPh sb="6" eb="8">
      <t>イセツ</t>
    </rPh>
    <rPh sb="9" eb="10">
      <t>オク</t>
    </rPh>
    <phoneticPr fontId="69"/>
  </si>
  <si>
    <t>店舗雨樋化粧カバー復旧</t>
    <rPh sb="0" eb="2">
      <t>テンポ</t>
    </rPh>
    <rPh sb="2" eb="3">
      <t>アメ</t>
    </rPh>
    <rPh sb="3" eb="4">
      <t>トイ</t>
    </rPh>
    <rPh sb="4" eb="6">
      <t>ケショウ</t>
    </rPh>
    <rPh sb="9" eb="11">
      <t>フッキュウ</t>
    </rPh>
    <phoneticPr fontId="69"/>
  </si>
  <si>
    <t>駐輪場スライドドアー補修</t>
    <rPh sb="0" eb="3">
      <t>チュウリンジョウ</t>
    </rPh>
    <rPh sb="10" eb="12">
      <t>ホシュウ</t>
    </rPh>
    <phoneticPr fontId="69"/>
  </si>
  <si>
    <t>植栽補填</t>
    <rPh sb="0" eb="2">
      <t>ショクサイ</t>
    </rPh>
    <rPh sb="2" eb="4">
      <t>ホテン</t>
    </rPh>
    <phoneticPr fontId="69"/>
  </si>
  <si>
    <t>照明不点灯調査改修</t>
    <rPh sb="0" eb="2">
      <t>ショウメイ</t>
    </rPh>
    <rPh sb="2" eb="3">
      <t>フ</t>
    </rPh>
    <rPh sb="3" eb="5">
      <t>テントウ</t>
    </rPh>
    <rPh sb="5" eb="7">
      <t>チョウサ</t>
    </rPh>
    <rPh sb="7" eb="9">
      <t>カイシュウ</t>
    </rPh>
    <phoneticPr fontId="69"/>
  </si>
  <si>
    <t>駐車場漏水補修</t>
    <rPh sb="0" eb="3">
      <t>チュウシャジョウ</t>
    </rPh>
    <rPh sb="3" eb="5">
      <t>ロウスイ</t>
    </rPh>
    <rPh sb="5" eb="7">
      <t>ホシュウ</t>
    </rPh>
    <phoneticPr fontId="69"/>
  </si>
  <si>
    <t>駐輪場扉補修</t>
    <rPh sb="0" eb="3">
      <t>チュウリンジョウ</t>
    </rPh>
    <rPh sb="3" eb="4">
      <t>トビラ</t>
    </rPh>
    <rPh sb="4" eb="6">
      <t>ホシュウ</t>
    </rPh>
    <phoneticPr fontId="69"/>
  </si>
  <si>
    <t>誘導灯交換</t>
    <rPh sb="0" eb="3">
      <t>ユウドウトウ</t>
    </rPh>
    <rPh sb="3" eb="5">
      <t>コウカン</t>
    </rPh>
    <phoneticPr fontId="69"/>
  </si>
  <si>
    <t>ボイススピーカー取替</t>
    <rPh sb="8" eb="10">
      <t>トリカエ</t>
    </rPh>
    <phoneticPr fontId="69"/>
  </si>
  <si>
    <t>ELV前照明器具取替</t>
    <rPh sb="3" eb="4">
      <t>マエ</t>
    </rPh>
    <rPh sb="4" eb="8">
      <t>ショウメイキグ</t>
    </rPh>
    <rPh sb="8" eb="10">
      <t>トリカエ</t>
    </rPh>
    <phoneticPr fontId="69"/>
  </si>
  <si>
    <t>階段断線工事</t>
    <rPh sb="0" eb="2">
      <t>カイダン</t>
    </rPh>
    <rPh sb="2" eb="4">
      <t>ダンセン</t>
    </rPh>
    <rPh sb="4" eb="6">
      <t>コウジ</t>
    </rPh>
    <phoneticPr fontId="69"/>
  </si>
  <si>
    <t>エントランスエヤコン取替</t>
    <rPh sb="10" eb="12">
      <t>トリカエ</t>
    </rPh>
    <phoneticPr fontId="69"/>
  </si>
  <si>
    <t>中央監視装置MCU UPS交換工事</t>
    <rPh sb="0" eb="2">
      <t>チュウオウ</t>
    </rPh>
    <rPh sb="2" eb="6">
      <t>カンシソウチ</t>
    </rPh>
    <rPh sb="13" eb="15">
      <t>コウカン</t>
    </rPh>
    <rPh sb="15" eb="17">
      <t>コウジ</t>
    </rPh>
    <phoneticPr fontId="69"/>
  </si>
  <si>
    <t>漏水調査</t>
    <rPh sb="0" eb="2">
      <t>ロウスイ</t>
    </rPh>
    <rPh sb="2" eb="4">
      <t>チョウサ</t>
    </rPh>
    <phoneticPr fontId="69"/>
  </si>
  <si>
    <t>CS放送受信調査</t>
    <rPh sb="2" eb="4">
      <t>ホウソウ</t>
    </rPh>
    <rPh sb="4" eb="6">
      <t>ジュシン</t>
    </rPh>
    <rPh sb="6" eb="8">
      <t>チョウサ</t>
    </rPh>
    <phoneticPr fontId="69"/>
  </si>
  <si>
    <t>階段踊り場漏水補修</t>
    <rPh sb="0" eb="2">
      <t>カイダン</t>
    </rPh>
    <rPh sb="2" eb="3">
      <t>オド</t>
    </rPh>
    <rPh sb="4" eb="5">
      <t>バ</t>
    </rPh>
    <rPh sb="5" eb="7">
      <t>ロウスイ</t>
    </rPh>
    <rPh sb="7" eb="9">
      <t>ホシュウ</t>
    </rPh>
    <phoneticPr fontId="69"/>
  </si>
  <si>
    <t>消火器取替</t>
    <rPh sb="0" eb="3">
      <t>ショウカキ</t>
    </rPh>
    <rPh sb="3" eb="5">
      <t>トリカエ</t>
    </rPh>
    <phoneticPr fontId="69"/>
  </si>
  <si>
    <t>地下EXPJ漏水補修</t>
    <rPh sb="0" eb="2">
      <t>チカ</t>
    </rPh>
    <rPh sb="6" eb="8">
      <t>ロウスイ</t>
    </rPh>
    <rPh sb="8" eb="10">
      <t>ホシュウ</t>
    </rPh>
    <phoneticPr fontId="69"/>
  </si>
  <si>
    <t>自転車搬送コンベアライン取替</t>
    <rPh sb="0" eb="3">
      <t>ジテンシャ</t>
    </rPh>
    <rPh sb="3" eb="5">
      <t>ハンソウ</t>
    </rPh>
    <rPh sb="12" eb="14">
      <t>トリカエ</t>
    </rPh>
    <phoneticPr fontId="69"/>
  </si>
  <si>
    <t>店舗前ダウンライト取り替え</t>
    <rPh sb="0" eb="3">
      <t>テンポマエ</t>
    </rPh>
    <rPh sb="9" eb="10">
      <t>ト</t>
    </rPh>
    <rPh sb="11" eb="12">
      <t>カ</t>
    </rPh>
    <phoneticPr fontId="69"/>
  </si>
  <si>
    <t>共用散水系統漏水補修</t>
    <rPh sb="0" eb="2">
      <t>キョウヨウ</t>
    </rPh>
    <rPh sb="2" eb="4">
      <t>サンスイ</t>
    </rPh>
    <rPh sb="4" eb="6">
      <t>ケイトウ</t>
    </rPh>
    <rPh sb="6" eb="8">
      <t>ロウスイ</t>
    </rPh>
    <rPh sb="8" eb="10">
      <t>ホシュウ</t>
    </rPh>
    <phoneticPr fontId="69"/>
  </si>
  <si>
    <t>ELV誘導灯取替</t>
    <rPh sb="3" eb="6">
      <t>ユウドウトウ</t>
    </rPh>
    <rPh sb="6" eb="8">
      <t>トリカエ</t>
    </rPh>
    <phoneticPr fontId="69"/>
  </si>
  <si>
    <t>店舗出入口電子錠取替</t>
    <rPh sb="0" eb="2">
      <t>テンポ</t>
    </rPh>
    <rPh sb="2" eb="5">
      <t>デイリグチ</t>
    </rPh>
    <rPh sb="5" eb="8">
      <t>デンシジョウ</t>
    </rPh>
    <rPh sb="8" eb="10">
      <t>トリカエ</t>
    </rPh>
    <phoneticPr fontId="69"/>
  </si>
  <si>
    <t>平板不陸調整</t>
    <rPh sb="0" eb="2">
      <t>ヘイバン</t>
    </rPh>
    <rPh sb="2" eb="4">
      <t>フリク</t>
    </rPh>
    <rPh sb="4" eb="6">
      <t>チョウセイ</t>
    </rPh>
    <phoneticPr fontId="69"/>
  </si>
  <si>
    <t>坪庭植栽他工事</t>
    <rPh sb="0" eb="1">
      <t>ツボ</t>
    </rPh>
    <rPh sb="1" eb="2">
      <t>ニワ</t>
    </rPh>
    <rPh sb="2" eb="4">
      <t>ショクサイ</t>
    </rPh>
    <rPh sb="4" eb="5">
      <t>ホカ</t>
    </rPh>
    <rPh sb="5" eb="7">
      <t>コウジ</t>
    </rPh>
    <phoneticPr fontId="69"/>
  </si>
  <si>
    <t>駐輪場スライダー扉開閉不良調整</t>
    <rPh sb="0" eb="3">
      <t>チュウリンジョウ</t>
    </rPh>
    <rPh sb="8" eb="9">
      <t>トビラ</t>
    </rPh>
    <rPh sb="9" eb="13">
      <t>カイヘイフリョウ</t>
    </rPh>
    <rPh sb="13" eb="15">
      <t>チョウセイ</t>
    </rPh>
    <phoneticPr fontId="69"/>
  </si>
  <si>
    <t>ポット用樹木支柱補修</t>
    <rPh sb="3" eb="4">
      <t>ヨウ</t>
    </rPh>
    <rPh sb="4" eb="6">
      <t>ジュモク</t>
    </rPh>
    <rPh sb="6" eb="8">
      <t>シチュウ</t>
    </rPh>
    <rPh sb="8" eb="10">
      <t>ホシュウ</t>
    </rPh>
    <phoneticPr fontId="69"/>
  </si>
  <si>
    <t>防犯カメラ設置</t>
    <rPh sb="0" eb="2">
      <t>ボウハン</t>
    </rPh>
    <rPh sb="5" eb="7">
      <t>セッチ</t>
    </rPh>
    <phoneticPr fontId="69"/>
  </si>
  <si>
    <t>庇シーリング打ち替え</t>
    <rPh sb="0" eb="1">
      <t>ヒサシ</t>
    </rPh>
    <rPh sb="6" eb="7">
      <t>ウ</t>
    </rPh>
    <rPh sb="8" eb="9">
      <t>カ</t>
    </rPh>
    <phoneticPr fontId="69"/>
  </si>
  <si>
    <t>ゲート修理</t>
    <rPh sb="3" eb="5">
      <t>シュウリ</t>
    </rPh>
    <phoneticPr fontId="69"/>
  </si>
  <si>
    <t>店舗天井漏水</t>
    <rPh sb="0" eb="2">
      <t>テンポ</t>
    </rPh>
    <rPh sb="2" eb="4">
      <t>テンジョウ</t>
    </rPh>
    <rPh sb="4" eb="6">
      <t>ロウスイ</t>
    </rPh>
    <phoneticPr fontId="69"/>
  </si>
  <si>
    <t>CS放送改修工事</t>
    <rPh sb="2" eb="4">
      <t>ホウソウ</t>
    </rPh>
    <rPh sb="4" eb="6">
      <t>カイシュウ</t>
    </rPh>
    <rPh sb="6" eb="8">
      <t>コウジ</t>
    </rPh>
    <phoneticPr fontId="69"/>
  </si>
  <si>
    <t>庇補修工事</t>
    <rPh sb="0" eb="1">
      <t>ヒサシ</t>
    </rPh>
    <rPh sb="1" eb="3">
      <t>ホシュウ</t>
    </rPh>
    <rPh sb="3" eb="5">
      <t>コウジ</t>
    </rPh>
    <phoneticPr fontId="69"/>
  </si>
  <si>
    <t>１階南軒天塗装工事</t>
    <rPh sb="1" eb="2">
      <t>カイ</t>
    </rPh>
    <rPh sb="2" eb="3">
      <t>ミナミ</t>
    </rPh>
    <rPh sb="3" eb="5">
      <t>ノキテン</t>
    </rPh>
    <rPh sb="5" eb="9">
      <t>トソウコウジ</t>
    </rPh>
    <phoneticPr fontId="69"/>
  </si>
  <si>
    <t>１階空調ガラリ補修工事</t>
    <rPh sb="1" eb="2">
      <t>カイ</t>
    </rPh>
    <rPh sb="2" eb="4">
      <t>クウチョウ</t>
    </rPh>
    <rPh sb="7" eb="9">
      <t>ホシュウ</t>
    </rPh>
    <rPh sb="9" eb="11">
      <t>コウジ</t>
    </rPh>
    <phoneticPr fontId="69"/>
  </si>
  <si>
    <t>シリンダー修理</t>
    <rPh sb="5" eb="7">
      <t>シュウリ</t>
    </rPh>
    <phoneticPr fontId="69"/>
  </si>
  <si>
    <t>電気錠修理</t>
    <rPh sb="0" eb="3">
      <t>デンキジョウ</t>
    </rPh>
    <rPh sb="3" eb="5">
      <t>シュウリ</t>
    </rPh>
    <phoneticPr fontId="69"/>
  </si>
  <si>
    <t>シリンダー取替</t>
    <rPh sb="5" eb="7">
      <t>トリカエ</t>
    </rPh>
    <phoneticPr fontId="69"/>
  </si>
  <si>
    <t>照明器具交換</t>
    <rPh sb="0" eb="2">
      <t>ショウメイ</t>
    </rPh>
    <rPh sb="2" eb="4">
      <t>キグ</t>
    </rPh>
    <rPh sb="4" eb="6">
      <t>コウカン</t>
    </rPh>
    <phoneticPr fontId="69"/>
  </si>
  <si>
    <t>照明器具スイッチ改修</t>
    <rPh sb="0" eb="4">
      <t>ショウメイキグ</t>
    </rPh>
    <rPh sb="8" eb="10">
      <t>カイシュウ</t>
    </rPh>
    <phoneticPr fontId="69"/>
  </si>
  <si>
    <t>消防設備（住宅）改修工事</t>
    <rPh sb="0" eb="2">
      <t>ショウボウ</t>
    </rPh>
    <rPh sb="2" eb="4">
      <t>セツビ</t>
    </rPh>
    <rPh sb="5" eb="7">
      <t>ジュウタク</t>
    </rPh>
    <rPh sb="8" eb="10">
      <t>カイシュウ</t>
    </rPh>
    <rPh sb="10" eb="12">
      <t>コウジ</t>
    </rPh>
    <phoneticPr fontId="69"/>
  </si>
  <si>
    <t>不鳴調査</t>
    <rPh sb="0" eb="1">
      <t>フ</t>
    </rPh>
    <rPh sb="1" eb="2">
      <t>ナ</t>
    </rPh>
    <rPh sb="2" eb="4">
      <t>チョウサ</t>
    </rPh>
    <phoneticPr fontId="69"/>
  </si>
  <si>
    <t>防鳥ネット改修</t>
    <rPh sb="0" eb="1">
      <t>ボウ</t>
    </rPh>
    <rPh sb="1" eb="2">
      <t>トリ</t>
    </rPh>
    <rPh sb="5" eb="7">
      <t>カイシュウ</t>
    </rPh>
    <phoneticPr fontId="69"/>
  </si>
  <si>
    <t>スプリンクラーヘッド取替</t>
    <rPh sb="10" eb="12">
      <t>トリカエ</t>
    </rPh>
    <phoneticPr fontId="69"/>
  </si>
  <si>
    <t>送風機修理</t>
    <rPh sb="0" eb="3">
      <t>ソウフウキ</t>
    </rPh>
    <rPh sb="3" eb="5">
      <t>シュウリ</t>
    </rPh>
    <phoneticPr fontId="69"/>
  </si>
  <si>
    <t>シャッター修理点検修理</t>
    <rPh sb="5" eb="7">
      <t>シュウリ</t>
    </rPh>
    <rPh sb="7" eb="9">
      <t>テンケン</t>
    </rPh>
    <rPh sb="9" eb="11">
      <t>シュウリ</t>
    </rPh>
    <phoneticPr fontId="69"/>
  </si>
  <si>
    <t>植栽工事</t>
    <rPh sb="0" eb="2">
      <t>ショクサイ</t>
    </rPh>
    <rPh sb="2" eb="4">
      <t>コウジ</t>
    </rPh>
    <phoneticPr fontId="69"/>
  </si>
  <si>
    <t>消防設備（共用部）改修</t>
    <rPh sb="0" eb="4">
      <t>ショウボウセツビ</t>
    </rPh>
    <rPh sb="5" eb="8">
      <t>キョウヨウブ</t>
    </rPh>
    <rPh sb="9" eb="11">
      <t>カイシュウ</t>
    </rPh>
    <phoneticPr fontId="69"/>
  </si>
  <si>
    <t>誘導灯ランプ交換</t>
    <rPh sb="0" eb="3">
      <t>ユウドウトウ</t>
    </rPh>
    <rPh sb="6" eb="8">
      <t>コウカン</t>
    </rPh>
    <phoneticPr fontId="69"/>
  </si>
  <si>
    <t>シャッター点検・修理</t>
    <rPh sb="5" eb="7">
      <t>テンケン</t>
    </rPh>
    <rPh sb="8" eb="10">
      <t>シュウリ</t>
    </rPh>
    <phoneticPr fontId="69"/>
  </si>
  <si>
    <t>同上　補修工事</t>
    <rPh sb="0" eb="2">
      <t>ドウジョウ</t>
    </rPh>
    <rPh sb="3" eb="7">
      <t>ホシュウコウジ</t>
    </rPh>
    <phoneticPr fontId="69"/>
  </si>
  <si>
    <t>同上　スイッチＢOX補修</t>
    <rPh sb="0" eb="2">
      <t>ドウジョウ</t>
    </rPh>
    <rPh sb="10" eb="12">
      <t>ホシュウ</t>
    </rPh>
    <phoneticPr fontId="69"/>
  </si>
  <si>
    <t>廊下灯絶縁不良調査・改修</t>
    <rPh sb="0" eb="2">
      <t>ロウカ</t>
    </rPh>
    <rPh sb="2" eb="3">
      <t>トウ</t>
    </rPh>
    <rPh sb="3" eb="7">
      <t>ゼツエンフリョウ</t>
    </rPh>
    <rPh sb="7" eb="9">
      <t>チョウサ</t>
    </rPh>
    <rPh sb="10" eb="12">
      <t>カイシュウ</t>
    </rPh>
    <phoneticPr fontId="69"/>
  </si>
  <si>
    <t>煙感取替</t>
    <rPh sb="0" eb="2">
      <t>ケムカン</t>
    </rPh>
    <rPh sb="2" eb="4">
      <t>トリカエ</t>
    </rPh>
    <phoneticPr fontId="69"/>
  </si>
  <si>
    <t>緊急ガス遮断弁　定期整備</t>
    <rPh sb="0" eb="2">
      <t>キンキュウ</t>
    </rPh>
    <rPh sb="4" eb="7">
      <t>シャダンベン</t>
    </rPh>
    <rPh sb="8" eb="10">
      <t>テイキ</t>
    </rPh>
    <rPh sb="10" eb="12">
      <t>セイビ</t>
    </rPh>
    <phoneticPr fontId="69"/>
  </si>
  <si>
    <t>電気錠取替</t>
    <rPh sb="0" eb="3">
      <t>デンキジョウ</t>
    </rPh>
    <rPh sb="3" eb="5">
      <t>トリカエ</t>
    </rPh>
    <phoneticPr fontId="69"/>
  </si>
  <si>
    <t>感知器調査</t>
    <rPh sb="0" eb="3">
      <t>カンチキ</t>
    </rPh>
    <rPh sb="3" eb="5">
      <t>チョウサ</t>
    </rPh>
    <phoneticPr fontId="69"/>
  </si>
  <si>
    <t>照明器具交換</t>
    <rPh sb="0" eb="4">
      <t>ショウメイキグ</t>
    </rPh>
    <rPh sb="4" eb="6">
      <t>コウカン</t>
    </rPh>
    <phoneticPr fontId="69"/>
  </si>
  <si>
    <t>鳩対策工事</t>
    <rPh sb="0" eb="1">
      <t>ハト</t>
    </rPh>
    <rPh sb="1" eb="3">
      <t>タイサク</t>
    </rPh>
    <rPh sb="3" eb="5">
      <t>コウジ</t>
    </rPh>
    <phoneticPr fontId="69"/>
  </si>
  <si>
    <t>送風機修理・ベルト交換点検修理</t>
    <rPh sb="0" eb="3">
      <t>ソウフウキ</t>
    </rPh>
    <rPh sb="3" eb="5">
      <t>シュウリ</t>
    </rPh>
    <rPh sb="9" eb="11">
      <t>コウカン</t>
    </rPh>
    <rPh sb="11" eb="13">
      <t>テンケン</t>
    </rPh>
    <rPh sb="13" eb="15">
      <t>シュウリ</t>
    </rPh>
    <phoneticPr fontId="69"/>
  </si>
  <si>
    <t>2012　11期</t>
    <rPh sb="7" eb="8">
      <t>キ</t>
    </rPh>
    <phoneticPr fontId="69"/>
  </si>
  <si>
    <t>地下防災センター鍵制御盤修理</t>
    <rPh sb="0" eb="2">
      <t>チカ</t>
    </rPh>
    <rPh sb="2" eb="4">
      <t>ボウサイ</t>
    </rPh>
    <rPh sb="8" eb="9">
      <t>カギ</t>
    </rPh>
    <rPh sb="9" eb="12">
      <t>セイギョバン</t>
    </rPh>
    <rPh sb="12" eb="14">
      <t>シュウリ</t>
    </rPh>
    <phoneticPr fontId="69"/>
  </si>
  <si>
    <t>鉄扉電気錠補修</t>
    <rPh sb="0" eb="1">
      <t>テツ</t>
    </rPh>
    <rPh sb="1" eb="2">
      <t>トビラ</t>
    </rPh>
    <rPh sb="2" eb="5">
      <t>デンキジョウ</t>
    </rPh>
    <rPh sb="5" eb="7">
      <t>ホシュウ</t>
    </rPh>
    <phoneticPr fontId="69"/>
  </si>
  <si>
    <t>駐車場リモコン補修</t>
    <rPh sb="0" eb="3">
      <t>チュウシャジョウ</t>
    </rPh>
    <rPh sb="7" eb="9">
      <t>ホシュウ</t>
    </rPh>
    <phoneticPr fontId="69"/>
  </si>
  <si>
    <t>無線信号装置取付け</t>
    <rPh sb="0" eb="2">
      <t>ムセン</t>
    </rPh>
    <rPh sb="2" eb="4">
      <t>シンゴウ</t>
    </rPh>
    <rPh sb="4" eb="6">
      <t>ソウチ</t>
    </rPh>
    <rPh sb="6" eb="8">
      <t>トリツ</t>
    </rPh>
    <phoneticPr fontId="69"/>
  </si>
  <si>
    <t>ロボットゲート修理</t>
    <rPh sb="7" eb="9">
      <t>シュウリ</t>
    </rPh>
    <phoneticPr fontId="69"/>
  </si>
  <si>
    <t>駐車場照明器具取替</t>
    <rPh sb="0" eb="3">
      <t>チュウシャジョウ</t>
    </rPh>
    <rPh sb="3" eb="7">
      <t>ショウメイキグ</t>
    </rPh>
    <rPh sb="7" eb="9">
      <t>トリカエ</t>
    </rPh>
    <phoneticPr fontId="69"/>
  </si>
  <si>
    <t>オートロックスイッチ修理</t>
    <rPh sb="10" eb="12">
      <t>シュウリ</t>
    </rPh>
    <phoneticPr fontId="69"/>
  </si>
  <si>
    <t>喚起ダクト廻り漏水調査</t>
    <rPh sb="0" eb="2">
      <t>カンキ</t>
    </rPh>
    <rPh sb="5" eb="6">
      <t>マワ</t>
    </rPh>
    <rPh sb="7" eb="9">
      <t>ロウスイ</t>
    </rPh>
    <rPh sb="9" eb="11">
      <t>チョウサ</t>
    </rPh>
    <phoneticPr fontId="69"/>
  </si>
  <si>
    <t>駐車場ゲートリモコン修理</t>
    <rPh sb="0" eb="2">
      <t>チュウシャ</t>
    </rPh>
    <rPh sb="2" eb="3">
      <t>ジョウ</t>
    </rPh>
    <rPh sb="10" eb="12">
      <t>シュウリ</t>
    </rPh>
    <phoneticPr fontId="69"/>
  </si>
  <si>
    <t>植栽改修</t>
    <rPh sb="0" eb="2">
      <t>ショクサイ</t>
    </rPh>
    <rPh sb="2" eb="4">
      <t>カイシュウ</t>
    </rPh>
    <phoneticPr fontId="69"/>
  </si>
  <si>
    <t>センサーライト取付け</t>
    <rPh sb="7" eb="9">
      <t>トリツ</t>
    </rPh>
    <phoneticPr fontId="69"/>
  </si>
  <si>
    <t>路盤改修</t>
    <rPh sb="0" eb="2">
      <t>ロバン</t>
    </rPh>
    <rPh sb="2" eb="4">
      <t>カイシュウ</t>
    </rPh>
    <phoneticPr fontId="69"/>
  </si>
  <si>
    <t>エヤコンドレンアップ交換</t>
    <rPh sb="10" eb="12">
      <t>コウカン</t>
    </rPh>
    <phoneticPr fontId="69"/>
  </si>
  <si>
    <t>エヤコン交換</t>
    <rPh sb="4" eb="6">
      <t>コウカン</t>
    </rPh>
    <phoneticPr fontId="69"/>
  </si>
  <si>
    <t>電波障害施設調査費</t>
    <rPh sb="0" eb="4">
      <t>デンパショウガイ</t>
    </rPh>
    <rPh sb="4" eb="6">
      <t>シセツ</t>
    </rPh>
    <rPh sb="6" eb="9">
      <t>チョウサヒ</t>
    </rPh>
    <phoneticPr fontId="69"/>
  </si>
  <si>
    <t>看板等補修工事</t>
    <rPh sb="0" eb="3">
      <t>カンバントウ</t>
    </rPh>
    <rPh sb="3" eb="5">
      <t>ホシュウ</t>
    </rPh>
    <rPh sb="5" eb="7">
      <t>コウジ</t>
    </rPh>
    <phoneticPr fontId="69"/>
  </si>
  <si>
    <t>スプリンクラー調査</t>
    <rPh sb="7" eb="9">
      <t>チョウサ</t>
    </rPh>
    <phoneticPr fontId="69"/>
  </si>
  <si>
    <t>共用部長尺シート補修</t>
    <rPh sb="0" eb="3">
      <t>キョウヨウブ</t>
    </rPh>
    <rPh sb="3" eb="5">
      <t>チョウジャク</t>
    </rPh>
    <rPh sb="8" eb="10">
      <t>ホシュウ</t>
    </rPh>
    <phoneticPr fontId="69"/>
  </si>
  <si>
    <t>路盤補修</t>
    <rPh sb="0" eb="4">
      <t>ロバンホシュウ</t>
    </rPh>
    <phoneticPr fontId="69"/>
  </si>
  <si>
    <t>住宅</t>
    <rPh sb="0" eb="2">
      <t>ジュウタク</t>
    </rPh>
    <phoneticPr fontId="69"/>
  </si>
  <si>
    <t>施設</t>
    <rPh sb="0" eb="2">
      <t>シセツ</t>
    </rPh>
    <phoneticPr fontId="69"/>
  </si>
  <si>
    <t>2025　24期</t>
    <rPh sb="7" eb="8">
      <t>キ</t>
    </rPh>
    <phoneticPr fontId="69"/>
  </si>
  <si>
    <t>2026　25期</t>
    <rPh sb="7" eb="8">
      <t>キ</t>
    </rPh>
    <phoneticPr fontId="69"/>
  </si>
  <si>
    <t>2027　26期</t>
    <rPh sb="7" eb="8">
      <t>キ</t>
    </rPh>
    <phoneticPr fontId="69"/>
  </si>
  <si>
    <t>2028　27期</t>
    <rPh sb="7" eb="8">
      <t>キ</t>
    </rPh>
    <phoneticPr fontId="69"/>
  </si>
  <si>
    <t>2029　28期</t>
    <rPh sb="7" eb="8">
      <t>キ</t>
    </rPh>
    <phoneticPr fontId="69"/>
  </si>
  <si>
    <t>2030　29期</t>
    <rPh sb="7" eb="8">
      <t>キ</t>
    </rPh>
    <phoneticPr fontId="69"/>
  </si>
  <si>
    <t>2031　303期</t>
    <rPh sb="8" eb="9">
      <t>キ</t>
    </rPh>
    <phoneticPr fontId="69"/>
  </si>
  <si>
    <t>2033　31期</t>
    <rPh sb="7" eb="8">
      <t>キ</t>
    </rPh>
    <phoneticPr fontId="69"/>
  </si>
  <si>
    <t>2034　33期</t>
    <rPh sb="7" eb="8">
      <t>キ</t>
    </rPh>
    <phoneticPr fontId="69"/>
  </si>
  <si>
    <t>2035　34期</t>
    <rPh sb="7" eb="8">
      <t>キ</t>
    </rPh>
    <phoneticPr fontId="69"/>
  </si>
  <si>
    <t>2036　35期</t>
    <rPh sb="7" eb="8">
      <t>キ</t>
    </rPh>
    <phoneticPr fontId="69"/>
  </si>
  <si>
    <t>2037　36期</t>
    <rPh sb="7" eb="8">
      <t>キ</t>
    </rPh>
    <phoneticPr fontId="69"/>
  </si>
  <si>
    <t>2038　37期</t>
    <rPh sb="7" eb="8">
      <t>キ</t>
    </rPh>
    <phoneticPr fontId="69"/>
  </si>
  <si>
    <t>2039　38期</t>
    <rPh sb="7" eb="8">
      <t>キ</t>
    </rPh>
    <phoneticPr fontId="69"/>
  </si>
  <si>
    <t>2040　39期</t>
    <rPh sb="7" eb="8">
      <t>キ</t>
    </rPh>
    <phoneticPr fontId="69"/>
  </si>
  <si>
    <t>2041　40期</t>
    <rPh sb="7" eb="8">
      <t>キ</t>
    </rPh>
    <phoneticPr fontId="69"/>
  </si>
  <si>
    <t>収入</t>
    <rPh sb="0" eb="2">
      <t>シュウニュウ</t>
    </rPh>
    <phoneticPr fontId="69"/>
  </si>
  <si>
    <t>支出</t>
    <rPh sb="0" eb="2">
      <t>シシュツ</t>
    </rPh>
    <phoneticPr fontId="69"/>
  </si>
  <si>
    <t>次期繰越額</t>
    <rPh sb="0" eb="2">
      <t>ジキ</t>
    </rPh>
    <rPh sb="2" eb="4">
      <t>クリコシ</t>
    </rPh>
    <rPh sb="4" eb="5">
      <t>ガク</t>
    </rPh>
    <phoneticPr fontId="69"/>
  </si>
  <si>
    <t>①当期余剰金</t>
    <rPh sb="1" eb="3">
      <t>トウキ</t>
    </rPh>
    <rPh sb="3" eb="6">
      <t>ヨジョウキン</t>
    </rPh>
    <phoneticPr fontId="69"/>
  </si>
  <si>
    <r>
      <rPr>
        <sz val="8"/>
        <rFont val="Segoe UI Symbol"/>
        <family val="3"/>
      </rPr>
      <t>➁</t>
    </r>
    <r>
      <rPr>
        <sz val="8"/>
        <rFont val="BIZ UDゴシック"/>
        <family val="3"/>
        <charset val="128"/>
      </rPr>
      <t>前期繰越額</t>
    </r>
    <rPh sb="1" eb="3">
      <t>ゼンキ</t>
    </rPh>
    <rPh sb="3" eb="5">
      <t>クリコシ</t>
    </rPh>
    <rPh sb="5" eb="6">
      <t>ガク</t>
    </rPh>
    <phoneticPr fontId="69"/>
  </si>
  <si>
    <t>③前期余剰金取崩</t>
    <rPh sb="1" eb="3">
      <t>ゼンキ</t>
    </rPh>
    <rPh sb="3" eb="6">
      <t>ヨジョウキン</t>
    </rPh>
    <rPh sb="6" eb="8">
      <t>トリクズシ</t>
    </rPh>
    <phoneticPr fontId="69"/>
  </si>
  <si>
    <t>④電気使用料振替</t>
    <rPh sb="1" eb="3">
      <t>デンキ</t>
    </rPh>
    <rPh sb="3" eb="6">
      <t>シヨウリョウ</t>
    </rPh>
    <rPh sb="6" eb="8">
      <t>フリカエ</t>
    </rPh>
    <phoneticPr fontId="69"/>
  </si>
  <si>
    <t>特別会計</t>
    <rPh sb="0" eb="2">
      <t>トクベツ</t>
    </rPh>
    <rPh sb="2" eb="4">
      <t>カイケイ</t>
    </rPh>
    <phoneticPr fontId="69"/>
  </si>
  <si>
    <t>一般会計</t>
    <rPh sb="0" eb="2">
      <t>イッパン</t>
    </rPh>
    <rPh sb="2" eb="4">
      <t>カイケイ</t>
    </rPh>
    <phoneticPr fontId="69"/>
  </si>
  <si>
    <t>内、電気使用料積立分累計</t>
    <rPh sb="0" eb="1">
      <t>ウチ</t>
    </rPh>
    <rPh sb="2" eb="4">
      <t>デンキ</t>
    </rPh>
    <rPh sb="4" eb="7">
      <t>シヨウリョウ</t>
    </rPh>
    <rPh sb="7" eb="10">
      <t>ツミタテブン</t>
    </rPh>
    <rPh sb="10" eb="12">
      <t>ルイケイ</t>
    </rPh>
    <phoneticPr fontId="69"/>
  </si>
  <si>
    <t>ガス漏れ警報器</t>
    <rPh sb="2" eb="3">
      <t>モ</t>
    </rPh>
    <rPh sb="4" eb="7">
      <t>ケイホウキ</t>
    </rPh>
    <phoneticPr fontId="69"/>
  </si>
  <si>
    <t>一般会計</t>
    <rPh sb="0" eb="4">
      <t>イッパンカイケイ</t>
    </rPh>
    <phoneticPr fontId="69"/>
  </si>
  <si>
    <t>内、小修繕費用</t>
    <rPh sb="0" eb="1">
      <t>ウチ</t>
    </rPh>
    <rPh sb="2" eb="5">
      <t>ショウシュウゼン</t>
    </rPh>
    <rPh sb="5" eb="7">
      <t>ヒヨウ</t>
    </rPh>
    <phoneticPr fontId="69"/>
  </si>
  <si>
    <t>シャッター点検修理</t>
    <rPh sb="5" eb="7">
      <t>テンケン</t>
    </rPh>
    <rPh sb="7" eb="9">
      <t>シュウリ</t>
    </rPh>
    <phoneticPr fontId="69"/>
  </si>
  <si>
    <t>室外機架台柱移設・植栽工事</t>
    <rPh sb="0" eb="3">
      <t>シツガイキ</t>
    </rPh>
    <rPh sb="3" eb="5">
      <t>カダイ</t>
    </rPh>
    <rPh sb="5" eb="6">
      <t>ハシラ</t>
    </rPh>
    <rPh sb="6" eb="8">
      <t>イセツ</t>
    </rPh>
    <rPh sb="9" eb="11">
      <t>ショクサイ</t>
    </rPh>
    <rPh sb="11" eb="13">
      <t>コウジ</t>
    </rPh>
    <phoneticPr fontId="69"/>
  </si>
  <si>
    <t>誘導灯取替</t>
    <rPh sb="0" eb="3">
      <t>ユウドウトウ</t>
    </rPh>
    <rPh sb="3" eb="5">
      <t>トリカエ</t>
    </rPh>
    <phoneticPr fontId="69"/>
  </si>
  <si>
    <t>エントランス前歩道平板補修</t>
    <rPh sb="6" eb="7">
      <t>マエ</t>
    </rPh>
    <rPh sb="7" eb="9">
      <t>ホドウ</t>
    </rPh>
    <rPh sb="9" eb="11">
      <t>ヘイバン</t>
    </rPh>
    <rPh sb="11" eb="13">
      <t>ホシュウ</t>
    </rPh>
    <phoneticPr fontId="69"/>
  </si>
  <si>
    <t>ゲート修理・受信機交換</t>
    <rPh sb="3" eb="5">
      <t>シュウリ</t>
    </rPh>
    <rPh sb="6" eb="9">
      <t>ジュシンキ</t>
    </rPh>
    <rPh sb="9" eb="11">
      <t>コウカン</t>
    </rPh>
    <phoneticPr fontId="69"/>
  </si>
  <si>
    <t>オートロックスイッチ及び扉シリンダー取替</t>
    <rPh sb="10" eb="11">
      <t>オヨ</t>
    </rPh>
    <rPh sb="12" eb="13">
      <t>トビラ</t>
    </rPh>
    <rPh sb="18" eb="20">
      <t>トリカエ</t>
    </rPh>
    <phoneticPr fontId="69"/>
  </si>
  <si>
    <t>*</t>
    <phoneticPr fontId="69"/>
  </si>
  <si>
    <t xml:space="preserve"> 年度合計</t>
    <phoneticPr fontId="69"/>
  </si>
  <si>
    <t>年度合計</t>
    <rPh sb="2" eb="4">
      <t>ゴウケイ</t>
    </rPh>
    <phoneticPr fontId="69"/>
  </si>
  <si>
    <t>16  駐車駐輪設備</t>
    <rPh sb="6" eb="8">
      <t>チュウリン</t>
    </rPh>
    <phoneticPr fontId="69"/>
  </si>
  <si>
    <t>年度合計収支</t>
    <rPh sb="2" eb="4">
      <t>ゴウケイ</t>
    </rPh>
    <rPh sb="4" eb="6">
      <t>シュウシ</t>
    </rPh>
    <phoneticPr fontId="69"/>
  </si>
  <si>
    <t>当期余剰金</t>
    <rPh sb="0" eb="2">
      <t>トウキ</t>
    </rPh>
    <rPh sb="2" eb="5">
      <t>ヨジョウキン</t>
    </rPh>
    <phoneticPr fontId="69"/>
  </si>
  <si>
    <t>暦年</t>
    <phoneticPr fontId="69"/>
  </si>
  <si>
    <t>経年</t>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</si>
</sst>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
    <numFmt numFmtId="177" formatCode="0.0"/>
    <numFmt numFmtId="178" formatCode="#,###;[Red]\-#,###"/>
    <numFmt numFmtId="179" formatCode="#,##0_ "/>
    <numFmt numFmtId="180" formatCode="#,###.0;[Red]\-#,###.0"/>
    <numFmt numFmtId="181" formatCode="#,##0.0"/>
    <numFmt numFmtId="182" formatCode="#,##0.0_ "/>
    <numFmt numFmtId="183" formatCode="#,##0.00_ "/>
    <numFmt numFmtId="184" formatCode="#,##0,"/>
    <numFmt numFmtId="185" formatCode="#,##0_);[Red]\(#,##0\)"/>
    <numFmt numFmtId="186" formatCode="#,##0;[Red]#,##0"/>
    <numFmt numFmtId="187" formatCode="#,##0_ ;[Red]\-#,##0\ "/>
  </numFmts>
  <fonts count="86">
    <font>
      <sz val="10"/>
      <name val="ＭＳ Ｐゴシック"/>
      <family val="2"/>
      <charset val="128"/>
    </font>
    <font>
      <sz val="7"/>
      <color indexed="8"/>
      <name val="BIZ UDゴシック"/>
      <family val="3"/>
      <charset val="128"/>
    </font>
    <font>
      <sz val="10"/>
      <color indexed="8"/>
      <name val="ＭＳ Ｐゴシック"/>
      <family val="3"/>
      <charset val="128"/>
    </font>
    <font>
      <sz val="10"/>
      <name val="MS PGothic"/>
      <family val="3"/>
    </font>
    <font>
      <sz val="9"/>
      <name val="MS PGothic"/>
      <family val="3"/>
    </font>
    <font>
      <sz val="9"/>
      <name val="MS Gothic"/>
      <family val="3"/>
      <charset val="128"/>
    </font>
    <font>
      <sz val="7"/>
      <name val="MS PGothic"/>
      <family val="3"/>
    </font>
    <font>
      <sz val="5.5"/>
      <name val="MS PGothic"/>
      <family val="3"/>
    </font>
    <font>
      <sz val="6.5"/>
      <name val="MS PGothic"/>
      <family val="3"/>
    </font>
    <font>
      <sz val="6"/>
      <name val="MS PGothic"/>
      <family val="3"/>
    </font>
    <font>
      <sz val="8"/>
      <name val="MS Gothic"/>
      <family val="3"/>
      <charset val="128"/>
    </font>
    <font>
      <sz val="8"/>
      <name val="BIZ UDPゴシック"/>
      <family val="3"/>
      <charset val="128"/>
    </font>
    <font>
      <sz val="8"/>
      <name val="MS PGothic"/>
      <family val="3"/>
    </font>
    <font>
      <sz val="5"/>
      <name val="MS PGothic"/>
      <family val="3"/>
    </font>
    <font>
      <sz val="5.5"/>
      <name val="MS Gothic"/>
      <family val="3"/>
      <charset val="128"/>
    </font>
    <font>
      <sz val="5.5"/>
      <color indexed="8"/>
      <name val="MS Gothic"/>
      <family val="3"/>
    </font>
    <font>
      <sz val="6.5"/>
      <name val="MS Gothic"/>
      <family val="3"/>
      <charset val="128"/>
    </font>
    <font>
      <sz val="6.5"/>
      <color indexed="8"/>
      <name val="MS Gothic"/>
      <family val="3"/>
    </font>
    <font>
      <sz val="4"/>
      <color indexed="8"/>
      <name val="MS Gothic"/>
      <family val="3"/>
    </font>
    <font>
      <sz val="5"/>
      <name val="MS Gothic"/>
      <family val="3"/>
    </font>
    <font>
      <sz val="5"/>
      <name val="MS Gothic"/>
      <family val="3"/>
      <charset val="128"/>
    </font>
    <font>
      <sz val="10"/>
      <name val="MS Gothic"/>
      <family val="3"/>
      <charset val="128"/>
    </font>
    <font>
      <sz val="6"/>
      <name val="MS Gothic"/>
      <family val="3"/>
      <charset val="128"/>
    </font>
    <font>
      <b/>
      <sz val="7"/>
      <color rgb="FF0070C0"/>
      <name val="BIZ UDPゴシック"/>
      <family val="3"/>
      <charset val="128"/>
    </font>
    <font>
      <sz val="7"/>
      <color indexed="8"/>
      <name val="BIZ UDPゴシック"/>
      <family val="3"/>
      <charset val="128"/>
    </font>
    <font>
      <sz val="7"/>
      <color indexed="8"/>
      <name val="メイリオ"/>
      <family val="3"/>
      <charset val="128"/>
    </font>
    <font>
      <sz val="7"/>
      <name val="BIZ UDPゴシック"/>
      <family val="3"/>
      <charset val="128"/>
    </font>
    <font>
      <sz val="7"/>
      <color indexed="8"/>
      <name val="ＭＳ Ｐゴシック"/>
      <family val="3"/>
      <charset val="128"/>
    </font>
    <font>
      <b/>
      <sz val="7"/>
      <color indexed="8"/>
      <name val="Times New Roman"/>
      <family val="1"/>
      <charset val="128"/>
    </font>
    <font>
      <sz val="7"/>
      <name val="BIZ UDゴシック"/>
      <family val="3"/>
      <charset val="128"/>
    </font>
    <font>
      <b/>
      <sz val="7"/>
      <color indexed="30"/>
      <name val="Times New Roman"/>
      <family val="1"/>
      <charset val="128"/>
    </font>
    <font>
      <sz val="7"/>
      <name val="MS Gothic"/>
      <family val="3"/>
      <charset val="128"/>
    </font>
    <font>
      <sz val="6"/>
      <color indexed="8"/>
      <name val="MS Gothic"/>
      <family val="3"/>
    </font>
    <font>
      <b/>
      <sz val="7"/>
      <color rgb="FF0070C0"/>
      <name val="BIZ UDゴシック"/>
      <family val="3"/>
      <charset val="128"/>
    </font>
    <font>
      <sz val="7"/>
      <color indexed="8"/>
      <name val="Times New Roman"/>
      <family val="1"/>
      <charset val="128"/>
    </font>
    <font>
      <b/>
      <u/>
      <sz val="7"/>
      <color rgb="FF0070C0"/>
      <name val="BIZ UDPゴシック"/>
      <family val="3"/>
      <charset val="128"/>
    </font>
    <font>
      <b/>
      <sz val="7"/>
      <name val="Times New Roman"/>
      <family val="1"/>
      <charset val="128"/>
    </font>
    <font>
      <b/>
      <sz val="7"/>
      <name val="ＭＳ Ｐゴシック"/>
      <family val="3"/>
      <charset val="128"/>
    </font>
    <font>
      <sz val="6"/>
      <color indexed="8"/>
      <name val="BIZ UDPゴシック"/>
      <family val="3"/>
      <charset val="128"/>
    </font>
    <font>
      <b/>
      <sz val="6"/>
      <name val="BIZ UDPゴシック"/>
      <family val="3"/>
      <charset val="128"/>
    </font>
    <font>
      <sz val="7"/>
      <name val="MS Gothic"/>
      <family val="3"/>
    </font>
    <font>
      <b/>
      <u/>
      <sz val="7"/>
      <color indexed="30"/>
      <name val="BIZ UDゴシック"/>
      <family val="3"/>
      <charset val="128"/>
    </font>
    <font>
      <b/>
      <u/>
      <sz val="7"/>
      <color rgb="FF0070C0"/>
      <name val="BIZ UDゴシック"/>
      <family val="3"/>
      <charset val="128"/>
    </font>
    <font>
      <u/>
      <sz val="7"/>
      <color rgb="FF0070C0"/>
      <name val="BIZ UDゴシック"/>
      <family val="3"/>
      <charset val="128"/>
    </font>
    <font>
      <b/>
      <sz val="7"/>
      <color indexed="30"/>
      <name val="BIZ UDゴシック"/>
      <family val="3"/>
      <charset val="128"/>
    </font>
    <font>
      <u/>
      <sz val="7"/>
      <name val="BIZ UDゴシック"/>
      <family val="3"/>
      <charset val="128"/>
    </font>
    <font>
      <b/>
      <sz val="7"/>
      <name val="BIZ UDゴシック"/>
      <family val="3"/>
      <charset val="128"/>
    </font>
    <font>
      <b/>
      <sz val="7"/>
      <color indexed="8"/>
      <name val="BIZ UDゴシック"/>
      <family val="3"/>
      <charset val="128"/>
    </font>
    <font>
      <sz val="7"/>
      <color rgb="FF0070C0"/>
      <name val="BIZ UDゴシック"/>
      <family val="3"/>
      <charset val="128"/>
    </font>
    <font>
      <b/>
      <sz val="7"/>
      <color theme="9"/>
      <name val="BIZ UDゴシック"/>
      <family val="3"/>
      <charset val="128"/>
    </font>
    <font>
      <b/>
      <u/>
      <sz val="7"/>
      <color theme="9"/>
      <name val="BIZ UDゴシック"/>
      <family val="3"/>
      <charset val="128"/>
    </font>
    <font>
      <b/>
      <u/>
      <sz val="7"/>
      <name val="BIZ UDゴシック"/>
      <family val="3"/>
      <charset val="128"/>
    </font>
    <font>
      <b/>
      <u/>
      <sz val="7"/>
      <color theme="4"/>
      <name val="BIZ UDゴシック"/>
      <family val="3"/>
      <charset val="128"/>
    </font>
    <font>
      <sz val="7"/>
      <color theme="9"/>
      <name val="BIZ UDゴシック"/>
      <family val="3"/>
      <charset val="128"/>
    </font>
    <font>
      <u/>
      <sz val="7"/>
      <color theme="4"/>
      <name val="BIZ UDゴシック"/>
      <family val="3"/>
      <charset val="128"/>
    </font>
    <font>
      <b/>
      <u/>
      <sz val="7"/>
      <color indexed="30"/>
      <name val="Cascadia Code"/>
      <family val="3"/>
      <charset val="128"/>
    </font>
    <font>
      <sz val="6"/>
      <name val="MS Gothic"/>
      <family val="3"/>
    </font>
    <font>
      <u/>
      <sz val="7"/>
      <color indexed="8"/>
      <name val="ＭＳ Ｐゴシック"/>
      <family val="3"/>
      <charset val="128"/>
    </font>
    <font>
      <b/>
      <i/>
      <sz val="7"/>
      <color indexed="17"/>
      <name val="Times New Roman"/>
      <family val="1"/>
      <charset val="128"/>
    </font>
    <font>
      <sz val="8"/>
      <name val="BIZ UDゴシック"/>
      <family val="3"/>
      <charset val="128"/>
    </font>
    <font>
      <b/>
      <sz val="8"/>
      <color indexed="8"/>
      <name val="BIZ UDゴシック"/>
      <family val="3"/>
      <charset val="128"/>
    </font>
    <font>
      <sz val="8"/>
      <color indexed="8"/>
      <name val="BIZ UDゴシック"/>
      <family val="3"/>
      <charset val="128"/>
    </font>
    <font>
      <sz val="7.5"/>
      <name val="MS PGothic"/>
      <family val="3"/>
    </font>
    <font>
      <sz val="7.5"/>
      <color indexed="8"/>
      <name val="MS PGothic"/>
      <family val="3"/>
    </font>
    <font>
      <sz val="8"/>
      <color indexed="8"/>
      <name val="MS PGothic"/>
      <family val="3"/>
    </font>
    <font>
      <sz val="10"/>
      <color indexed="8"/>
      <name val="Times New Roman"/>
      <family val="1"/>
      <charset val="128"/>
    </font>
    <font>
      <sz val="6.5"/>
      <name val="Yu Gothic"/>
      <charset val="128"/>
    </font>
    <font>
      <u/>
      <sz val="7.5"/>
      <name val="MS PGothic"/>
      <family val="3"/>
    </font>
    <font>
      <sz val="7"/>
      <name val="Calibri"/>
      <family val="3"/>
      <charset val="161"/>
    </font>
    <font>
      <sz val="6"/>
      <name val="ＭＳ Ｐゴシック"/>
      <family val="2"/>
      <charset val="128"/>
    </font>
    <font>
      <sz val="6"/>
      <name val="BIZ UDPゴシック"/>
      <family val="3"/>
      <charset val="128"/>
    </font>
    <font>
      <sz val="5.5"/>
      <name val="BIZ UDPゴシック"/>
      <family val="3"/>
      <charset val="128"/>
    </font>
    <font>
      <b/>
      <u/>
      <sz val="7"/>
      <color indexed="30"/>
      <name val="BIZ UDPゴシック"/>
      <family val="3"/>
      <charset val="128"/>
    </font>
    <font>
      <sz val="13"/>
      <name val="BIZ UDPゴシック"/>
      <family val="3"/>
      <charset val="128"/>
    </font>
    <font>
      <sz val="6"/>
      <color indexed="8"/>
      <name val="BIZ UDゴシック"/>
      <family val="3"/>
      <charset val="128"/>
    </font>
    <font>
      <sz val="8"/>
      <name val="Segoe UI Symbol"/>
      <family val="3"/>
    </font>
    <font>
      <sz val="8"/>
      <name val="ＭＳ Ｐゴシック"/>
      <family val="2"/>
      <charset val="128"/>
    </font>
    <font>
      <sz val="5"/>
      <color indexed="8"/>
      <name val="BIZ UDゴシック"/>
      <family val="3"/>
      <charset val="128"/>
    </font>
    <font>
      <sz val="9"/>
      <color indexed="81"/>
      <name val="MS P ゴシック"/>
      <family val="3"/>
      <charset val="128"/>
    </font>
    <font>
      <b/>
      <sz val="9"/>
      <name val="MS PGothic"/>
      <family val="3"/>
      <charset val="128"/>
    </font>
    <font>
      <b/>
      <sz val="10"/>
      <color indexed="12"/>
      <name val="Arial"/>
      <family val="2"/>
    </font>
    <font>
      <sz val="8"/>
      <color indexed="81"/>
      <name val="BIZ UDゴシック"/>
      <family val="3"/>
      <charset val="128"/>
    </font>
    <font>
      <sz val="8"/>
      <color indexed="81"/>
      <name val="BIZ UDPゴシック"/>
      <family val="3"/>
      <charset val="128"/>
    </font>
    <font>
      <sz val="6"/>
      <name val="BIZ UDゴシック"/>
      <family val="3"/>
      <charset val="128"/>
    </font>
    <font>
      <sz val="8"/>
      <color rgb="FFFF0000"/>
      <name val="BIZ UD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27"/>
        <bgColor indexed="42"/>
      </patternFill>
    </fill>
    <fill>
      <patternFill patternType="solid">
        <fgColor indexed="43"/>
        <bgColor indexed="26"/>
      </patternFill>
    </fill>
    <fill>
      <patternFill patternType="solid">
        <fgColor indexed="47"/>
        <bgColor indexed="22"/>
      </patternFill>
    </fill>
    <fill>
      <patternFill patternType="solid">
        <fgColor indexed="41"/>
        <bgColor indexed="9"/>
      </patternFill>
    </fill>
    <fill>
      <patternFill patternType="solid">
        <fgColor indexed="26"/>
        <bgColor indexed="9"/>
      </patternFill>
    </fill>
    <fill>
      <patternFill patternType="solid">
        <fgColor theme="0"/>
        <bgColor indexed="22"/>
      </patternFill>
    </fill>
    <fill>
      <patternFill patternType="solid">
        <fgColor theme="5" tint="0.59999389629810485"/>
        <bgColor indexed="64"/>
      </patternFill>
    </fill>
    <fill>
      <patternFill patternType="solid">
        <fgColor indexed="9"/>
        <bgColor indexed="26"/>
      </patternFill>
    </fill>
    <fill>
      <patternFill patternType="solid">
        <fgColor theme="0" tint="-0.14996795556505021"/>
        <bgColor indexed="64"/>
      </patternFill>
    </fill>
    <fill>
      <patternFill patternType="solid">
        <fgColor theme="3" tint="0.89999084444715716"/>
        <bgColor indexed="64"/>
      </patternFill>
    </fill>
    <fill>
      <patternFill patternType="solid">
        <fgColor theme="3" tint="0.89999084444715716"/>
        <bgColor indexed="22"/>
      </patternFill>
    </fill>
    <fill>
      <patternFill patternType="solid">
        <fgColor theme="3" tint="0.89999084444715716"/>
        <bgColor indexed="26"/>
      </patternFill>
    </fill>
    <fill>
      <patternFill patternType="solid">
        <fgColor theme="0"/>
        <bgColor indexed="64"/>
      </patternFill>
    </fill>
    <fill>
      <patternFill patternType="solid">
        <fgColor theme="1" tint="0.499984740745262"/>
        <bgColor indexed="64"/>
      </patternFill>
    </fill>
    <fill>
      <patternFill patternType="solid">
        <fgColor theme="1" tint="0.499984740745262"/>
        <bgColor indexed="22"/>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42"/>
      </patternFill>
    </fill>
    <fill>
      <patternFill patternType="solid">
        <fgColor theme="0"/>
        <bgColor indexed="26"/>
      </patternFill>
    </fill>
    <fill>
      <patternFill patternType="solid">
        <fgColor theme="5" tint="0.79998168889431442"/>
        <bgColor indexed="64"/>
      </patternFill>
    </fill>
    <fill>
      <patternFill patternType="solid">
        <fgColor rgb="FFFFFF99"/>
        <bgColor indexed="64"/>
      </patternFill>
    </fill>
    <fill>
      <patternFill patternType="solid">
        <fgColor theme="5"/>
        <bgColor indexed="26"/>
      </patternFill>
    </fill>
    <fill>
      <patternFill patternType="solid">
        <fgColor theme="0" tint="-0.14999847407452621"/>
        <bgColor indexed="26"/>
      </patternFill>
    </fill>
    <fill>
      <patternFill patternType="solid">
        <fgColor theme="5" tint="0.79998168889431442"/>
        <bgColor indexed="26"/>
      </patternFill>
    </fill>
    <fill>
      <patternFill patternType="solid">
        <fgColor rgb="FFFFFF99"/>
        <bgColor indexed="42"/>
      </patternFill>
    </fill>
    <fill>
      <patternFill patternType="solid">
        <fgColor rgb="FFFFFF99"/>
        <bgColor indexed="26"/>
      </patternFill>
    </fill>
    <fill>
      <patternFill patternType="solid">
        <fgColor theme="4" tint="0.79998168889431442"/>
        <bgColor indexed="42"/>
      </patternFill>
    </fill>
    <fill>
      <patternFill patternType="solid">
        <fgColor theme="4" tint="0.79998168889431442"/>
        <bgColor indexed="26"/>
      </patternFill>
    </fill>
    <fill>
      <patternFill patternType="solid">
        <fgColor theme="9" tint="0.79998168889431442"/>
        <bgColor indexed="42"/>
      </patternFill>
    </fill>
    <fill>
      <patternFill patternType="solid">
        <fgColor theme="9" tint="0.79998168889431442"/>
        <bgColor indexed="26"/>
      </patternFill>
    </fill>
    <fill>
      <patternFill patternType="solid">
        <fgColor theme="9" tint="0.79998168889431442"/>
        <bgColor indexed="64"/>
      </patternFill>
    </fill>
  </fills>
  <borders count="82">
    <border>
      <left/>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double">
        <color indexed="8"/>
      </left>
      <right/>
      <top/>
      <bottom/>
      <diagonal/>
    </border>
    <border>
      <left style="hair">
        <color indexed="8"/>
      </left>
      <right/>
      <top/>
      <bottom/>
      <diagonal/>
    </border>
    <border>
      <left style="double">
        <color indexed="48"/>
      </left>
      <right/>
      <top/>
      <bottom/>
      <diagonal/>
    </border>
    <border>
      <left/>
      <right style="hair">
        <color indexed="8"/>
      </right>
      <top/>
      <bottom/>
      <diagonal/>
    </border>
    <border>
      <left style="thin">
        <color indexed="12"/>
      </left>
      <right/>
      <top/>
      <bottom/>
      <diagonal/>
    </border>
    <border>
      <left/>
      <right style="double">
        <color indexed="48"/>
      </right>
      <top/>
      <bottom/>
      <diagonal/>
    </border>
    <border>
      <left/>
      <right style="double">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double">
        <color indexed="8"/>
      </left>
      <right/>
      <top style="thin">
        <color indexed="64"/>
      </top>
      <bottom/>
      <diagonal/>
    </border>
    <border>
      <left style="hair">
        <color indexed="8"/>
      </left>
      <right/>
      <top style="thin">
        <color indexed="64"/>
      </top>
      <bottom/>
      <diagonal/>
    </border>
    <border>
      <left style="double">
        <color indexed="48"/>
      </left>
      <right/>
      <top style="thin">
        <color indexed="64"/>
      </top>
      <bottom/>
      <diagonal/>
    </border>
    <border>
      <left style="thin">
        <color indexed="12"/>
      </left>
      <right/>
      <top style="thin">
        <color indexed="64"/>
      </top>
      <bottom/>
      <diagonal/>
    </border>
    <border>
      <left/>
      <right style="double">
        <color indexed="48"/>
      </right>
      <top style="thin">
        <color indexed="64"/>
      </top>
      <bottom/>
      <diagonal/>
    </border>
    <border>
      <left/>
      <right style="hair">
        <color indexed="8"/>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48"/>
      </left>
      <right style="double">
        <color indexed="48"/>
      </right>
      <top/>
      <bottom/>
      <diagonal/>
    </border>
    <border>
      <left style="double">
        <color indexed="48"/>
      </left>
      <right style="double">
        <color indexed="48"/>
      </right>
      <top style="thin">
        <color indexed="64"/>
      </top>
      <bottom/>
      <diagonal/>
    </border>
    <border>
      <left style="medium">
        <color rgb="FF0070C0"/>
      </left>
      <right/>
      <top style="medium">
        <color rgb="FF0070C0"/>
      </top>
      <bottom/>
      <diagonal/>
    </border>
    <border>
      <left style="double">
        <color indexed="8"/>
      </left>
      <right/>
      <top style="medium">
        <color rgb="FF0070C0"/>
      </top>
      <bottom/>
      <diagonal/>
    </border>
    <border>
      <left style="double">
        <color indexed="8"/>
      </left>
      <right style="medium">
        <color rgb="FF0070C0"/>
      </right>
      <top style="medium">
        <color rgb="FF0070C0"/>
      </top>
      <bottom/>
      <diagonal/>
    </border>
    <border>
      <left style="medium">
        <color rgb="FF0070C0"/>
      </left>
      <right/>
      <top/>
      <bottom style="medium">
        <color rgb="FF0070C0"/>
      </bottom>
      <diagonal/>
    </border>
    <border>
      <left style="double">
        <color indexed="8"/>
      </left>
      <right/>
      <top/>
      <bottom style="medium">
        <color rgb="FF0070C0"/>
      </bottom>
      <diagonal/>
    </border>
    <border>
      <left style="double">
        <color indexed="8"/>
      </left>
      <right style="medium">
        <color rgb="FF0070C0"/>
      </right>
      <top/>
      <bottom style="medium">
        <color rgb="FF0070C0"/>
      </bottom>
      <diagonal/>
    </border>
    <border>
      <left style="hair">
        <color indexed="8"/>
      </left>
      <right/>
      <top style="medium">
        <color rgb="FF0070C0"/>
      </top>
      <bottom/>
      <diagonal/>
    </border>
    <border>
      <left style="hair">
        <color indexed="8"/>
      </left>
      <right style="medium">
        <color rgb="FF0070C0"/>
      </right>
      <top style="medium">
        <color rgb="FF0070C0"/>
      </top>
      <bottom/>
      <diagonal/>
    </border>
    <border>
      <left style="hair">
        <color indexed="8"/>
      </left>
      <right/>
      <top/>
      <bottom style="medium">
        <color rgb="FF0070C0"/>
      </bottom>
      <diagonal/>
    </border>
    <border>
      <left style="hair">
        <color indexed="8"/>
      </left>
      <right style="medium">
        <color rgb="FF0070C0"/>
      </right>
      <top/>
      <bottom style="medium">
        <color rgb="FF0070C0"/>
      </bottom>
      <diagonal/>
    </border>
    <border>
      <left style="medium">
        <color rgb="FF0070C0"/>
      </left>
      <right/>
      <top style="medium">
        <color rgb="FF0070C0"/>
      </top>
      <bottom style="medium">
        <color rgb="FF0070C0"/>
      </bottom>
      <diagonal/>
    </border>
    <border>
      <left style="double">
        <color indexed="48"/>
      </left>
      <right/>
      <top style="medium">
        <color rgb="FF0070C0"/>
      </top>
      <bottom style="medium">
        <color rgb="FF0070C0"/>
      </bottom>
      <diagonal/>
    </border>
    <border>
      <left style="double">
        <color indexed="48"/>
      </left>
      <right style="medium">
        <color rgb="FF0070C0"/>
      </right>
      <top style="medium">
        <color rgb="FF0070C0"/>
      </top>
      <bottom style="medium">
        <color rgb="FF0070C0"/>
      </bottom>
      <diagonal/>
    </border>
    <border>
      <left style="medium">
        <color rgb="FF0070C0"/>
      </left>
      <right style="hair">
        <color indexed="8"/>
      </right>
      <top style="medium">
        <color rgb="FF0070C0"/>
      </top>
      <bottom style="medium">
        <color rgb="FF0070C0"/>
      </bottom>
      <diagonal/>
    </border>
    <border>
      <left style="thin">
        <color indexed="12"/>
      </left>
      <right style="hair">
        <color indexed="8"/>
      </right>
      <top style="medium">
        <color rgb="FF0070C0"/>
      </top>
      <bottom style="medium">
        <color rgb="FF0070C0"/>
      </bottom>
      <diagonal/>
    </border>
    <border>
      <left style="thin">
        <color indexed="12"/>
      </left>
      <right style="medium">
        <color rgb="FF0070C0"/>
      </right>
      <top style="medium">
        <color rgb="FF0070C0"/>
      </top>
      <bottom style="medium">
        <color rgb="FF0070C0"/>
      </bottom>
      <diagonal/>
    </border>
    <border>
      <left style="hair">
        <color indexed="8"/>
      </left>
      <right/>
      <top style="medium">
        <color rgb="FF0070C0"/>
      </top>
      <bottom style="medium">
        <color rgb="FF0070C0"/>
      </bottom>
      <diagonal/>
    </border>
    <border>
      <left style="hair">
        <color indexed="8"/>
      </left>
      <right style="medium">
        <color rgb="FF0070C0"/>
      </right>
      <top style="medium">
        <color rgb="FF0070C0"/>
      </top>
      <bottom style="medium">
        <color rgb="FF0070C0"/>
      </bottom>
      <diagonal/>
    </border>
    <border>
      <left style="thin">
        <color indexed="12"/>
      </left>
      <right/>
      <top style="medium">
        <color rgb="FF0070C0"/>
      </top>
      <bottom style="medium">
        <color rgb="FF0070C0"/>
      </bottom>
      <diagonal/>
    </border>
    <border>
      <left style="thin">
        <color indexed="64"/>
      </left>
      <right style="thin">
        <color indexed="64"/>
      </right>
      <top style="thin">
        <color theme="1"/>
      </top>
      <bottom/>
      <diagonal/>
    </border>
    <border>
      <left/>
      <right style="thin">
        <color indexed="8"/>
      </right>
      <top style="thin">
        <color theme="1"/>
      </top>
      <bottom style="thin">
        <color indexed="8"/>
      </bottom>
      <diagonal/>
    </border>
    <border>
      <left style="thin">
        <color indexed="8"/>
      </left>
      <right style="thin">
        <color indexed="8"/>
      </right>
      <top style="thin">
        <color theme="1"/>
      </top>
      <bottom style="thin">
        <color indexed="8"/>
      </bottom>
      <diagonal/>
    </border>
    <border>
      <left style="double">
        <color indexed="8"/>
      </left>
      <right/>
      <top style="thin">
        <color theme="1"/>
      </top>
      <bottom/>
      <diagonal/>
    </border>
    <border>
      <left/>
      <right/>
      <top style="thin">
        <color theme="1"/>
      </top>
      <bottom/>
      <diagonal/>
    </border>
    <border>
      <left style="double">
        <color indexed="48"/>
      </left>
      <right style="double">
        <color indexed="48"/>
      </right>
      <top style="thin">
        <color theme="1"/>
      </top>
      <bottom/>
      <diagonal/>
    </border>
    <border>
      <left style="double">
        <color indexed="48"/>
      </left>
      <right/>
      <top style="thin">
        <color theme="1"/>
      </top>
      <bottom/>
      <diagonal/>
    </border>
    <border>
      <left/>
      <right style="hair">
        <color indexed="8"/>
      </right>
      <top style="thin">
        <color theme="1"/>
      </top>
      <bottom/>
      <diagonal/>
    </border>
    <border>
      <left style="thin">
        <color indexed="12"/>
      </left>
      <right/>
      <top style="thin">
        <color theme="1"/>
      </top>
      <bottom/>
      <diagonal/>
    </border>
    <border>
      <left style="hair">
        <color indexed="8"/>
      </left>
      <right/>
      <top style="thin">
        <color theme="1"/>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style="thin">
        <color indexed="8"/>
      </bottom>
      <diagonal/>
    </border>
    <border>
      <left style="thin">
        <color theme="5"/>
      </left>
      <right/>
      <top/>
      <bottom/>
      <diagonal/>
    </border>
    <border>
      <left style="thin">
        <color theme="5"/>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bottom style="medium">
        <color indexed="64"/>
      </bottom>
      <diagonal/>
    </border>
  </borders>
  <cellStyleXfs count="2">
    <xf numFmtId="0" fontId="0" fillId="0" borderId="0"/>
    <xf numFmtId="0" fontId="65" fillId="0" borderId="0"/>
  </cellStyleXfs>
  <cellXfs count="611">
    <xf numFmtId="0" fontId="0" fillId="0" borderId="0" xfId="0"/>
    <xf numFmtId="0" fontId="1" fillId="0" borderId="0" xfId="1" applyFont="1"/>
    <xf numFmtId="0" fontId="2" fillId="0" borderId="0" xfId="1" applyFont="1"/>
    <xf numFmtId="0" fontId="2" fillId="0" borderId="0" xfId="1" applyFont="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wrapText="1"/>
    </xf>
    <xf numFmtId="0" fontId="2" fillId="0" borderId="0" xfId="1" applyFont="1" applyAlignment="1">
      <alignment horizontal="left" wrapText="1"/>
    </xf>
    <xf numFmtId="0" fontId="2" fillId="0" borderId="2" xfId="1" applyFont="1" applyBorder="1" applyAlignment="1">
      <alignment horizontal="left" vertical="center" wrapText="1"/>
    </xf>
    <xf numFmtId="0" fontId="7" fillId="0" borderId="2" xfId="1" applyFont="1" applyBorder="1" applyAlignment="1">
      <alignment horizontal="left" vertical="top" wrapText="1" indent="1"/>
    </xf>
    <xf numFmtId="0" fontId="7" fillId="0" borderId="2" xfId="1" applyFont="1" applyBorder="1" applyAlignment="1">
      <alignment horizontal="center" vertical="top" wrapText="1"/>
    </xf>
    <xf numFmtId="0" fontId="7" fillId="0" borderId="2" xfId="1" applyFont="1" applyBorder="1" applyAlignment="1">
      <alignment horizontal="left" vertical="top" wrapText="1" indent="5"/>
    </xf>
    <xf numFmtId="0" fontId="9" fillId="0" borderId="2" xfId="1" applyFont="1" applyBorder="1" applyAlignment="1">
      <alignment horizontal="left" vertical="top" wrapText="1"/>
    </xf>
    <xf numFmtId="0" fontId="7" fillId="0" borderId="2" xfId="1" applyFont="1" applyBorder="1" applyAlignment="1">
      <alignment horizontal="left" vertical="top" wrapText="1"/>
    </xf>
    <xf numFmtId="0" fontId="7" fillId="0" borderId="2" xfId="1" applyFont="1" applyBorder="1" applyAlignment="1">
      <alignment horizontal="left" vertical="center" wrapText="1"/>
    </xf>
    <xf numFmtId="0" fontId="7" fillId="0" borderId="2" xfId="1" applyFont="1" applyBorder="1" applyAlignment="1">
      <alignment horizontal="center" vertical="center" wrapText="1"/>
    </xf>
    <xf numFmtId="0" fontId="8" fillId="3" borderId="7" xfId="1" applyFont="1" applyFill="1" applyBorder="1" applyAlignment="1">
      <alignment horizontal="left" vertical="top" wrapText="1"/>
    </xf>
    <xf numFmtId="0" fontId="8" fillId="3" borderId="5" xfId="1" applyFont="1" applyFill="1" applyBorder="1" applyAlignment="1">
      <alignment horizontal="left" vertical="top" wrapText="1"/>
    </xf>
    <xf numFmtId="0" fontId="2" fillId="3" borderId="5" xfId="1" applyFont="1" applyFill="1" applyBorder="1" applyAlignment="1">
      <alignment horizontal="left" wrapText="1"/>
    </xf>
    <xf numFmtId="0" fontId="2" fillId="3" borderId="8" xfId="1" applyFont="1" applyFill="1" applyBorder="1" applyAlignment="1">
      <alignment horizontal="left" wrapText="1"/>
    </xf>
    <xf numFmtId="0" fontId="7" fillId="0" borderId="11" xfId="1" applyFont="1" applyBorder="1" applyAlignment="1">
      <alignment horizontal="left" vertical="top" wrapText="1"/>
    </xf>
    <xf numFmtId="0" fontId="7" fillId="0" borderId="14" xfId="1" applyFont="1" applyBorder="1" applyAlignment="1">
      <alignment horizontal="left" vertical="top" wrapText="1"/>
    </xf>
    <xf numFmtId="0" fontId="7" fillId="0" borderId="14" xfId="1" applyFont="1" applyBorder="1" applyAlignment="1">
      <alignment horizontal="left" vertical="top" wrapText="1" indent="1"/>
    </xf>
    <xf numFmtId="0" fontId="7" fillId="0" borderId="14" xfId="1" applyFont="1" applyBorder="1" applyAlignment="1">
      <alignment horizontal="center" vertical="top" wrapText="1"/>
    </xf>
    <xf numFmtId="0" fontId="7" fillId="0" borderId="14" xfId="1" applyFont="1" applyBorder="1" applyAlignment="1">
      <alignment horizontal="left" vertical="top" wrapText="1" indent="5"/>
    </xf>
    <xf numFmtId="0" fontId="8" fillId="0" borderId="2" xfId="1" applyFont="1" applyBorder="1" applyAlignment="1">
      <alignment horizontal="left" vertical="top" wrapText="1"/>
    </xf>
    <xf numFmtId="0" fontId="7" fillId="0" borderId="15" xfId="1" applyFont="1" applyBorder="1" applyAlignment="1">
      <alignment horizontal="left" vertical="top" wrapText="1"/>
    </xf>
    <xf numFmtId="0" fontId="9" fillId="0" borderId="9" xfId="1" applyFont="1" applyBorder="1" applyAlignment="1">
      <alignment horizontal="left" vertical="top" wrapText="1"/>
    </xf>
    <xf numFmtId="0" fontId="2" fillId="0" borderId="10" xfId="1" applyFont="1" applyBorder="1" applyAlignment="1">
      <alignment horizontal="left" wrapText="1"/>
    </xf>
    <xf numFmtId="0" fontId="9" fillId="0" borderId="16" xfId="1" applyFont="1" applyBorder="1" applyAlignment="1">
      <alignment horizontal="left" vertical="top" wrapText="1"/>
    </xf>
    <xf numFmtId="0" fontId="2" fillId="0" borderId="4" xfId="1" applyFont="1" applyBorder="1" applyAlignment="1">
      <alignment horizontal="left" wrapText="1"/>
    </xf>
    <xf numFmtId="0" fontId="8" fillId="0" borderId="16" xfId="1" applyFont="1" applyBorder="1" applyAlignment="1">
      <alignment horizontal="left" vertical="top" wrapText="1"/>
    </xf>
    <xf numFmtId="0" fontId="2" fillId="0" borderId="15" xfId="1" applyFont="1" applyBorder="1" applyAlignment="1">
      <alignment horizontal="left" wrapText="1"/>
    </xf>
    <xf numFmtId="0" fontId="8" fillId="3" borderId="11" xfId="1" applyFont="1" applyFill="1" applyBorder="1" applyAlignment="1">
      <alignment horizontal="left" vertical="top" wrapText="1" indent="1"/>
    </xf>
    <xf numFmtId="0" fontId="14" fillId="3" borderId="2" xfId="1" applyFont="1" applyFill="1" applyBorder="1" applyAlignment="1">
      <alignment horizontal="center" vertical="top" wrapText="1"/>
    </xf>
    <xf numFmtId="1" fontId="15" fillId="3" borderId="2" xfId="1" applyNumberFormat="1" applyFont="1" applyFill="1" applyBorder="1" applyAlignment="1">
      <alignment horizontal="right" vertical="top" shrinkToFit="1"/>
    </xf>
    <xf numFmtId="1" fontId="15" fillId="3" borderId="2" xfId="1" applyNumberFormat="1" applyFont="1" applyFill="1" applyBorder="1" applyAlignment="1">
      <alignment horizontal="left" vertical="top" shrinkToFit="1"/>
    </xf>
    <xf numFmtId="1" fontId="15" fillId="3" borderId="2" xfId="1" applyNumberFormat="1" applyFont="1" applyFill="1" applyBorder="1" applyAlignment="1">
      <alignment horizontal="center" vertical="top" shrinkToFit="1"/>
    </xf>
    <xf numFmtId="0" fontId="8" fillId="3" borderId="14" xfId="1" applyFont="1" applyFill="1" applyBorder="1" applyAlignment="1">
      <alignment horizontal="left" vertical="top" wrapText="1" indent="1"/>
    </xf>
    <xf numFmtId="0" fontId="16" fillId="3" borderId="2" xfId="1" applyFont="1" applyFill="1" applyBorder="1" applyAlignment="1">
      <alignment horizontal="center" vertical="top" wrapText="1"/>
    </xf>
    <xf numFmtId="1" fontId="17" fillId="3" borderId="2" xfId="1" applyNumberFormat="1" applyFont="1" applyFill="1" applyBorder="1" applyAlignment="1">
      <alignment horizontal="right" vertical="top" shrinkToFit="1"/>
    </xf>
    <xf numFmtId="1" fontId="17" fillId="3" borderId="2" xfId="1" applyNumberFormat="1" applyFont="1" applyFill="1" applyBorder="1" applyAlignment="1">
      <alignment horizontal="left" vertical="top" shrinkToFit="1"/>
    </xf>
    <xf numFmtId="1" fontId="17" fillId="3" borderId="2" xfId="1" applyNumberFormat="1" applyFont="1" applyFill="1" applyBorder="1" applyAlignment="1">
      <alignment horizontal="center" vertical="top" shrinkToFit="1"/>
    </xf>
    <xf numFmtId="0" fontId="8" fillId="0" borderId="11" xfId="1" applyFont="1" applyBorder="1" applyAlignment="1">
      <alignment horizontal="center" vertical="top" wrapText="1"/>
    </xf>
    <xf numFmtId="0" fontId="2" fillId="4" borderId="2" xfId="1" applyFont="1" applyFill="1" applyBorder="1" applyAlignment="1">
      <alignment horizontal="left" wrapText="1"/>
    </xf>
    <xf numFmtId="176" fontId="18" fillId="4" borderId="2" xfId="1" applyNumberFormat="1" applyFont="1" applyFill="1" applyBorder="1" applyAlignment="1">
      <alignment horizontal="right" vertical="top" shrinkToFit="1"/>
    </xf>
    <xf numFmtId="176" fontId="18" fillId="4" borderId="2" xfId="1" applyNumberFormat="1" applyFont="1" applyFill="1" applyBorder="1" applyAlignment="1">
      <alignment horizontal="center" vertical="top" shrinkToFit="1"/>
    </xf>
    <xf numFmtId="0" fontId="8" fillId="0" borderId="15" xfId="1" applyFont="1" applyBorder="1" applyAlignment="1">
      <alignment horizontal="center" vertical="top" wrapText="1"/>
    </xf>
    <xf numFmtId="0" fontId="8" fillId="0" borderId="2" xfId="1" applyFont="1" applyBorder="1" applyAlignment="1">
      <alignment horizontal="right" vertical="top" wrapText="1"/>
    </xf>
    <xf numFmtId="176" fontId="18" fillId="0" borderId="2" xfId="1" applyNumberFormat="1" applyFont="1" applyBorder="1" applyAlignment="1">
      <alignment horizontal="right" vertical="top" shrinkToFit="1"/>
    </xf>
    <xf numFmtId="176" fontId="18" fillId="0" borderId="2" xfId="1" applyNumberFormat="1" applyFont="1" applyBorder="1" applyAlignment="1">
      <alignment horizontal="center" vertical="top" shrinkToFit="1"/>
    </xf>
    <xf numFmtId="0" fontId="2" fillId="0" borderId="14" xfId="1" applyFont="1" applyBorder="1" applyAlignment="1">
      <alignment horizontal="left" wrapText="1"/>
    </xf>
    <xf numFmtId="1" fontId="18" fillId="0" borderId="2" xfId="1" applyNumberFormat="1" applyFont="1" applyBorder="1" applyAlignment="1">
      <alignment horizontal="center" vertical="top" shrinkToFit="1"/>
    </xf>
    <xf numFmtId="0" fontId="8" fillId="0" borderId="2" xfId="1" applyFont="1" applyBorder="1" applyAlignment="1">
      <alignment horizontal="center" vertical="top" wrapText="1"/>
    </xf>
    <xf numFmtId="0" fontId="16" fillId="0" borderId="2" xfId="1" applyFont="1" applyBorder="1" applyAlignment="1">
      <alignment horizontal="left" vertical="top" wrapText="1"/>
    </xf>
    <xf numFmtId="1" fontId="18" fillId="0" borderId="2" xfId="1" applyNumberFormat="1" applyFont="1" applyBorder="1" applyAlignment="1">
      <alignment horizontal="right" vertical="top" shrinkToFit="1"/>
    </xf>
    <xf numFmtId="1" fontId="18" fillId="0" borderId="2" xfId="1" applyNumberFormat="1" applyFont="1" applyBorder="1" applyAlignment="1">
      <alignment horizontal="left" vertical="top" shrinkToFit="1"/>
    </xf>
    <xf numFmtId="1" fontId="18" fillId="0" borderId="2" xfId="1" applyNumberFormat="1" applyFont="1" applyBorder="1" applyAlignment="1">
      <alignment horizontal="right" vertical="top" indent="1" shrinkToFit="1"/>
    </xf>
    <xf numFmtId="1" fontId="18" fillId="0" borderId="2" xfId="1" applyNumberFormat="1" applyFont="1" applyBorder="1" applyAlignment="1">
      <alignment horizontal="left" vertical="top" indent="1" shrinkToFit="1"/>
    </xf>
    <xf numFmtId="1" fontId="18" fillId="4" borderId="2" xfId="1" applyNumberFormat="1" applyFont="1" applyFill="1" applyBorder="1" applyAlignment="1">
      <alignment horizontal="right" vertical="top" shrinkToFit="1"/>
    </xf>
    <xf numFmtId="1" fontId="18" fillId="4" borderId="2" xfId="1" applyNumberFormat="1" applyFont="1" applyFill="1" applyBorder="1" applyAlignment="1">
      <alignment horizontal="center" vertical="top" shrinkToFit="1"/>
    </xf>
    <xf numFmtId="0" fontId="2" fillId="2" borderId="2" xfId="1" applyFont="1" applyFill="1" applyBorder="1" applyAlignment="1">
      <alignment horizontal="left" wrapText="1"/>
    </xf>
    <xf numFmtId="1" fontId="18" fillId="2" borderId="2" xfId="1" applyNumberFormat="1" applyFont="1" applyFill="1" applyBorder="1" applyAlignment="1">
      <alignment horizontal="right" vertical="top" shrinkToFit="1"/>
    </xf>
    <xf numFmtId="176" fontId="18" fillId="2" borderId="2" xfId="1" applyNumberFormat="1" applyFont="1" applyFill="1" applyBorder="1" applyAlignment="1">
      <alignment horizontal="center" vertical="top" shrinkToFit="1"/>
    </xf>
    <xf numFmtId="176" fontId="18" fillId="2" borderId="2" xfId="1" applyNumberFormat="1" applyFont="1" applyFill="1" applyBorder="1" applyAlignment="1">
      <alignment horizontal="right" vertical="top" shrinkToFit="1"/>
    </xf>
    <xf numFmtId="176" fontId="18" fillId="2" borderId="2" xfId="1" applyNumberFormat="1" applyFont="1" applyFill="1" applyBorder="1" applyAlignment="1">
      <alignment horizontal="left" vertical="top" shrinkToFit="1"/>
    </xf>
    <xf numFmtId="177" fontId="2" fillId="0" borderId="0" xfId="1" applyNumberFormat="1" applyFont="1"/>
    <xf numFmtId="177" fontId="2" fillId="0" borderId="17" xfId="1" applyNumberFormat="1" applyFont="1" applyBorder="1"/>
    <xf numFmtId="177" fontId="2" fillId="0" borderId="18" xfId="1" applyNumberFormat="1" applyFont="1" applyBorder="1"/>
    <xf numFmtId="177" fontId="2" fillId="0" borderId="19" xfId="1" applyNumberFormat="1" applyFont="1" applyBorder="1" applyAlignment="1">
      <alignment horizontal="right"/>
    </xf>
    <xf numFmtId="0" fontId="2" fillId="0" borderId="20" xfId="1" applyFont="1" applyBorder="1"/>
    <xf numFmtId="0" fontId="2" fillId="0" borderId="21" xfId="1" applyFont="1" applyBorder="1"/>
    <xf numFmtId="0" fontId="2" fillId="0" borderId="19" xfId="1" applyFont="1" applyBorder="1"/>
    <xf numFmtId="0" fontId="24" fillId="0" borderId="0" xfId="1" applyFont="1" applyAlignment="1">
      <alignment horizontal="center"/>
    </xf>
    <xf numFmtId="0" fontId="25" fillId="0" borderId="0" xfId="1" applyFont="1"/>
    <xf numFmtId="38" fontId="28" fillId="6" borderId="0" xfId="1" applyNumberFormat="1" applyFont="1" applyFill="1"/>
    <xf numFmtId="0" fontId="27" fillId="6" borderId="0" xfId="1" applyFont="1" applyFill="1"/>
    <xf numFmtId="0" fontId="30" fillId="4" borderId="2" xfId="1" applyFont="1" applyFill="1" applyBorder="1" applyAlignment="1">
      <alignment horizontal="right" wrapText="1"/>
    </xf>
    <xf numFmtId="177" fontId="27" fillId="0" borderId="17" xfId="1" applyNumberFormat="1" applyFont="1" applyBorder="1"/>
    <xf numFmtId="0" fontId="27" fillId="0" borderId="0" xfId="1" applyFont="1"/>
    <xf numFmtId="178" fontId="27" fillId="0" borderId="0" xfId="1" applyNumberFormat="1" applyFont="1"/>
    <xf numFmtId="177" fontId="27" fillId="0" borderId="18" xfId="1" applyNumberFormat="1" applyFont="1" applyBorder="1"/>
    <xf numFmtId="177" fontId="25" fillId="0" borderId="19" xfId="1" applyNumberFormat="1" applyFont="1" applyBorder="1" applyAlignment="1">
      <alignment horizontal="right"/>
    </xf>
    <xf numFmtId="0" fontId="25" fillId="0" borderId="20" xfId="1" applyFont="1" applyBorder="1"/>
    <xf numFmtId="0" fontId="25" fillId="0" borderId="21" xfId="1" applyFont="1" applyBorder="1"/>
    <xf numFmtId="178" fontId="27" fillId="0" borderId="19" xfId="1" applyNumberFormat="1" applyFont="1" applyBorder="1"/>
    <xf numFmtId="38" fontId="27" fillId="0" borderId="0" xfId="1" applyNumberFormat="1" applyFont="1"/>
    <xf numFmtId="0" fontId="6" fillId="0" borderId="2" xfId="1" applyFont="1" applyBorder="1" applyAlignment="1">
      <alignment horizontal="left" vertical="top" wrapText="1"/>
    </xf>
    <xf numFmtId="0" fontId="31" fillId="0" borderId="2" xfId="1" applyFont="1" applyBorder="1" applyAlignment="1">
      <alignment horizontal="center" vertical="top" wrapText="1"/>
    </xf>
    <xf numFmtId="177" fontId="32" fillId="0" borderId="2" xfId="1" applyNumberFormat="1" applyFont="1" applyBorder="1" applyAlignment="1">
      <alignment horizontal="center" vertical="top" shrinkToFit="1"/>
    </xf>
    <xf numFmtId="0" fontId="32" fillId="0" borderId="2" xfId="1" applyFont="1" applyBorder="1" applyAlignment="1">
      <alignment horizontal="right" vertical="top" shrinkToFit="1"/>
    </xf>
    <xf numFmtId="0" fontId="6" fillId="0" borderId="2" xfId="1" applyFont="1" applyBorder="1" applyAlignment="1">
      <alignment horizontal="center" vertical="top" wrapText="1"/>
    </xf>
    <xf numFmtId="0" fontId="29" fillId="0" borderId="2" xfId="1" applyFont="1" applyBorder="1" applyAlignment="1">
      <alignment horizontal="left" vertical="top" wrapText="1" indent="1"/>
    </xf>
    <xf numFmtId="0" fontId="22" fillId="8" borderId="2" xfId="1" applyFont="1" applyFill="1" applyBorder="1" applyAlignment="1">
      <alignment horizontal="right" vertical="top" wrapText="1"/>
    </xf>
    <xf numFmtId="177" fontId="27" fillId="9" borderId="19" xfId="1" applyNumberFormat="1" applyFont="1" applyFill="1" applyBorder="1" applyAlignment="1">
      <alignment horizontal="right"/>
    </xf>
    <xf numFmtId="178" fontId="36" fillId="9" borderId="0" xfId="1" applyNumberFormat="1" applyFont="1" applyFill="1"/>
    <xf numFmtId="178" fontId="23" fillId="9" borderId="20" xfId="1" applyNumberFormat="1" applyFont="1" applyFill="1" applyBorder="1"/>
    <xf numFmtId="178" fontId="37" fillId="9" borderId="21" xfId="1" applyNumberFormat="1" applyFont="1" applyFill="1" applyBorder="1"/>
    <xf numFmtId="177" fontId="24" fillId="5" borderId="17" xfId="1" applyNumberFormat="1" applyFont="1" applyFill="1" applyBorder="1" applyAlignment="1">
      <alignment horizontal="center"/>
    </xf>
    <xf numFmtId="178" fontId="34" fillId="5" borderId="0" xfId="1" applyNumberFormat="1" applyFont="1" applyFill="1" applyAlignment="1">
      <alignment horizontal="center"/>
    </xf>
    <xf numFmtId="178" fontId="24" fillId="5" borderId="0" xfId="1" applyNumberFormat="1" applyFont="1" applyFill="1" applyAlignment="1">
      <alignment horizontal="center"/>
    </xf>
    <xf numFmtId="177" fontId="24" fillId="5" borderId="18" xfId="1" applyNumberFormat="1" applyFont="1" applyFill="1" applyBorder="1" applyAlignment="1">
      <alignment horizontal="center"/>
    </xf>
    <xf numFmtId="177" fontId="38" fillId="5" borderId="19" xfId="1" applyNumberFormat="1" applyFont="1" applyFill="1" applyBorder="1" applyAlignment="1">
      <alignment horizontal="center"/>
    </xf>
    <xf numFmtId="178" fontId="39" fillId="5" borderId="0" xfId="1" applyNumberFormat="1" applyFont="1" applyFill="1" applyAlignment="1">
      <alignment horizontal="center"/>
    </xf>
    <xf numFmtId="178" fontId="39" fillId="5" borderId="20" xfId="1" applyNumberFormat="1" applyFont="1" applyFill="1" applyBorder="1" applyAlignment="1">
      <alignment horizontal="center"/>
    </xf>
    <xf numFmtId="178" fontId="39" fillId="5" borderId="21" xfId="1" applyNumberFormat="1" applyFont="1" applyFill="1" applyBorder="1" applyAlignment="1">
      <alignment horizontal="center"/>
    </xf>
    <xf numFmtId="3" fontId="41" fillId="4" borderId="11" xfId="1" applyNumberFormat="1" applyFont="1" applyFill="1" applyBorder="1" applyAlignment="1">
      <alignment horizontal="right" wrapText="1"/>
    </xf>
    <xf numFmtId="3" fontId="42" fillId="0" borderId="17" xfId="1" applyNumberFormat="1" applyFont="1" applyBorder="1"/>
    <xf numFmtId="178" fontId="42" fillId="0" borderId="0" xfId="1" applyNumberFormat="1" applyFont="1"/>
    <xf numFmtId="177" fontId="27" fillId="0" borderId="19" xfId="1" applyNumberFormat="1" applyFont="1" applyBorder="1" applyAlignment="1">
      <alignment horizontal="right"/>
    </xf>
    <xf numFmtId="3" fontId="41" fillId="0" borderId="0" xfId="1" applyNumberFormat="1" applyFont="1" applyAlignment="1">
      <alignment horizontal="right" wrapText="1"/>
    </xf>
    <xf numFmtId="0" fontId="29" fillId="0" borderId="8" xfId="1" applyFont="1" applyBorder="1" applyAlignment="1">
      <alignment horizontal="left" vertical="top" wrapText="1" indent="1"/>
    </xf>
    <xf numFmtId="0" fontId="1" fillId="0" borderId="2" xfId="1" applyFont="1" applyBorder="1" applyAlignment="1">
      <alignment horizontal="left" wrapText="1"/>
    </xf>
    <xf numFmtId="0" fontId="29" fillId="0" borderId="2" xfId="1" applyFont="1" applyBorder="1" applyAlignment="1">
      <alignment horizontal="left" vertical="top" wrapText="1"/>
    </xf>
    <xf numFmtId="0" fontId="29" fillId="0" borderId="2" xfId="1" applyFont="1" applyBorder="1" applyAlignment="1">
      <alignment horizontal="center" vertical="top" wrapText="1"/>
    </xf>
    <xf numFmtId="177" fontId="1" fillId="0" borderId="2" xfId="1" applyNumberFormat="1" applyFont="1" applyBorder="1" applyAlignment="1">
      <alignment horizontal="center" vertical="top" shrinkToFit="1"/>
    </xf>
    <xf numFmtId="0" fontId="1" fillId="0" borderId="2" xfId="1" applyFont="1" applyBorder="1" applyAlignment="1">
      <alignment horizontal="right" vertical="top" shrinkToFit="1"/>
    </xf>
    <xf numFmtId="3" fontId="45" fillId="4" borderId="2" xfId="1" applyNumberFormat="1" applyFont="1" applyFill="1" applyBorder="1" applyAlignment="1">
      <alignment horizontal="right" wrapText="1"/>
    </xf>
    <xf numFmtId="177" fontId="1" fillId="0" borderId="17" xfId="1" applyNumberFormat="1" applyFont="1" applyBorder="1"/>
    <xf numFmtId="178" fontId="1" fillId="0" borderId="0" xfId="1" applyNumberFormat="1" applyFont="1"/>
    <xf numFmtId="177" fontId="1" fillId="0" borderId="18" xfId="1" applyNumberFormat="1" applyFont="1" applyBorder="1"/>
    <xf numFmtId="177" fontId="1" fillId="0" borderId="19" xfId="1" applyNumberFormat="1" applyFont="1" applyBorder="1" applyAlignment="1">
      <alignment horizontal="right" vertical="top" shrinkToFit="1"/>
    </xf>
    <xf numFmtId="0" fontId="1" fillId="0" borderId="0" xfId="1" applyFont="1" applyAlignment="1">
      <alignment horizontal="right" vertical="top" shrinkToFit="1"/>
    </xf>
    <xf numFmtId="3" fontId="46" fillId="0" borderId="0" xfId="1" applyNumberFormat="1" applyFont="1" applyAlignment="1">
      <alignment horizontal="right" wrapText="1"/>
    </xf>
    <xf numFmtId="180" fontId="1" fillId="0" borderId="18" xfId="1" applyNumberFormat="1" applyFont="1" applyBorder="1"/>
    <xf numFmtId="180" fontId="1" fillId="0" borderId="0" xfId="1" applyNumberFormat="1" applyFont="1"/>
    <xf numFmtId="180" fontId="1" fillId="0" borderId="21" xfId="1" applyNumberFormat="1" applyFont="1" applyBorder="1"/>
    <xf numFmtId="178" fontId="1" fillId="0" borderId="20" xfId="1" applyNumberFormat="1" applyFont="1" applyBorder="1"/>
    <xf numFmtId="178" fontId="1" fillId="0" borderId="19" xfId="1" applyNumberFormat="1" applyFont="1" applyBorder="1"/>
    <xf numFmtId="177" fontId="1" fillId="0" borderId="0" xfId="1" applyNumberFormat="1" applyFont="1"/>
    <xf numFmtId="3" fontId="41" fillId="4" borderId="2" xfId="1" applyNumberFormat="1" applyFont="1" applyFill="1" applyBorder="1" applyAlignment="1">
      <alignment horizontal="right" wrapText="1"/>
    </xf>
    <xf numFmtId="181" fontId="42" fillId="0" borderId="18" xfId="1" applyNumberFormat="1" applyFont="1" applyBorder="1"/>
    <xf numFmtId="177" fontId="1" fillId="0" borderId="19" xfId="1" applyNumberFormat="1" applyFont="1" applyBorder="1" applyAlignment="1">
      <alignment horizontal="right"/>
    </xf>
    <xf numFmtId="178" fontId="44" fillId="0" borderId="0" xfId="1" applyNumberFormat="1" applyFont="1" applyAlignment="1">
      <alignment horizontal="right"/>
    </xf>
    <xf numFmtId="178" fontId="41" fillId="0" borderId="20" xfId="1" applyNumberFormat="1" applyFont="1" applyBorder="1"/>
    <xf numFmtId="178" fontId="33" fillId="0" borderId="0" xfId="1" applyNumberFormat="1" applyFont="1" applyAlignment="1">
      <alignment horizontal="right"/>
    </xf>
    <xf numFmtId="0" fontId="29" fillId="0" borderId="10" xfId="1" applyFont="1" applyBorder="1" applyAlignment="1">
      <alignment horizontal="left" vertical="top" wrapText="1" indent="1"/>
    </xf>
    <xf numFmtId="0" fontId="1" fillId="0" borderId="11" xfId="1" applyFont="1" applyBorder="1" applyAlignment="1">
      <alignment horizontal="left" wrapText="1"/>
    </xf>
    <xf numFmtId="0" fontId="29" fillId="0" borderId="11" xfId="1" applyFont="1" applyBorder="1" applyAlignment="1">
      <alignment horizontal="left" vertical="top" wrapText="1"/>
    </xf>
    <xf numFmtId="0" fontId="29" fillId="0" borderId="11" xfId="1" applyFont="1" applyBorder="1" applyAlignment="1">
      <alignment horizontal="center" vertical="top" wrapText="1"/>
    </xf>
    <xf numFmtId="177" fontId="1" fillId="0" borderId="11" xfId="1" applyNumberFormat="1" applyFont="1" applyBorder="1" applyAlignment="1">
      <alignment horizontal="center" vertical="top" shrinkToFit="1"/>
    </xf>
    <xf numFmtId="0" fontId="1" fillId="0" borderId="11" xfId="1" applyFont="1" applyBorder="1" applyAlignment="1">
      <alignment horizontal="right" vertical="top" shrinkToFit="1"/>
    </xf>
    <xf numFmtId="178" fontId="1" fillId="0" borderId="0" xfId="1" applyNumberFormat="1" applyFont="1" applyAlignment="1">
      <alignment horizontal="right"/>
    </xf>
    <xf numFmtId="0" fontId="1" fillId="0" borderId="2" xfId="1" applyFont="1" applyBorder="1" applyAlignment="1">
      <alignment horizontal="center" vertical="center" wrapText="1"/>
    </xf>
    <xf numFmtId="0" fontId="1" fillId="0" borderId="2" xfId="1" applyFont="1" applyBorder="1" applyAlignment="1">
      <alignment horizontal="center" wrapText="1"/>
    </xf>
    <xf numFmtId="178" fontId="42" fillId="0" borderId="0" xfId="1" applyNumberFormat="1" applyFont="1" applyAlignment="1">
      <alignment horizontal="right"/>
    </xf>
    <xf numFmtId="3" fontId="42" fillId="0" borderId="0" xfId="1" applyNumberFormat="1" applyFont="1" applyAlignment="1">
      <alignment horizontal="right" wrapText="1"/>
    </xf>
    <xf numFmtId="180" fontId="48" fillId="0" borderId="0" xfId="1" applyNumberFormat="1" applyFont="1"/>
    <xf numFmtId="178" fontId="48" fillId="0" borderId="0" xfId="1" applyNumberFormat="1" applyFont="1"/>
    <xf numFmtId="178" fontId="49" fillId="0" borderId="0" xfId="1" applyNumberFormat="1" applyFont="1" applyAlignment="1">
      <alignment horizontal="right"/>
    </xf>
    <xf numFmtId="3" fontId="50" fillId="0" borderId="0" xfId="1" applyNumberFormat="1" applyFont="1" applyAlignment="1">
      <alignment horizontal="right" wrapText="1"/>
    </xf>
    <xf numFmtId="178" fontId="48" fillId="0" borderId="20" xfId="1" applyNumberFormat="1" applyFont="1" applyBorder="1"/>
    <xf numFmtId="178" fontId="46" fillId="0" borderId="0" xfId="1" applyNumberFormat="1" applyFont="1" applyAlignment="1">
      <alignment horizontal="right"/>
    </xf>
    <xf numFmtId="3" fontId="51" fillId="0" borderId="0" xfId="1" applyNumberFormat="1" applyFont="1" applyAlignment="1">
      <alignment horizontal="right" wrapText="1"/>
    </xf>
    <xf numFmtId="177" fontId="48" fillId="0" borderId="19" xfId="1" applyNumberFormat="1" applyFont="1" applyBorder="1" applyAlignment="1">
      <alignment horizontal="right"/>
    </xf>
    <xf numFmtId="3" fontId="33" fillId="0" borderId="0" xfId="1" applyNumberFormat="1" applyFont="1" applyAlignment="1">
      <alignment horizontal="right" wrapText="1"/>
    </xf>
    <xf numFmtId="3" fontId="52" fillId="0" borderId="0" xfId="1" applyNumberFormat="1" applyFont="1" applyAlignment="1">
      <alignment horizontal="right" wrapText="1"/>
    </xf>
    <xf numFmtId="178" fontId="53" fillId="0" borderId="20" xfId="1" applyNumberFormat="1" applyFont="1" applyBorder="1"/>
    <xf numFmtId="178" fontId="43" fillId="0" borderId="0" xfId="1" applyNumberFormat="1" applyFont="1" applyAlignment="1">
      <alignment horizontal="right"/>
    </xf>
    <xf numFmtId="178" fontId="54" fillId="0" borderId="0" xfId="1" applyNumberFormat="1" applyFont="1" applyAlignment="1">
      <alignment horizontal="right"/>
    </xf>
    <xf numFmtId="178" fontId="29" fillId="0" borderId="0" xfId="1" applyNumberFormat="1" applyFont="1" applyAlignment="1">
      <alignment horizontal="right"/>
    </xf>
    <xf numFmtId="0" fontId="6" fillId="0" borderId="2" xfId="1" applyFont="1" applyBorder="1" applyAlignment="1">
      <alignment horizontal="left" vertical="top" wrapText="1" indent="1"/>
    </xf>
    <xf numFmtId="0" fontId="22" fillId="0" borderId="2" xfId="1" applyFont="1" applyBorder="1" applyAlignment="1">
      <alignment horizontal="center" vertical="top" wrapText="1"/>
    </xf>
    <xf numFmtId="1" fontId="32" fillId="0" borderId="2" xfId="1" applyNumberFormat="1" applyFont="1" applyBorder="1" applyAlignment="1">
      <alignment horizontal="right" vertical="top" shrinkToFit="1"/>
    </xf>
    <xf numFmtId="178" fontId="27" fillId="0" borderId="20" xfId="1" applyNumberFormat="1" applyFont="1" applyBorder="1"/>
    <xf numFmtId="178" fontId="27" fillId="0" borderId="21" xfId="1" applyNumberFormat="1" applyFont="1" applyBorder="1"/>
    <xf numFmtId="0" fontId="56" fillId="0" borderId="2" xfId="1" applyFont="1" applyBorder="1" applyAlignment="1">
      <alignment horizontal="center" vertical="top" wrapText="1"/>
    </xf>
    <xf numFmtId="0" fontId="22" fillId="0" borderId="2" xfId="1" applyFont="1" applyBorder="1" applyAlignment="1">
      <alignment horizontal="right" vertical="top" wrapText="1"/>
    </xf>
    <xf numFmtId="177" fontId="2" fillId="0" borderId="2" xfId="1" applyNumberFormat="1" applyFont="1" applyBorder="1" applyAlignment="1">
      <alignment horizontal="left" wrapText="1"/>
    </xf>
    <xf numFmtId="176" fontId="32" fillId="0" borderId="2" xfId="1" applyNumberFormat="1" applyFont="1" applyBorder="1" applyAlignment="1">
      <alignment horizontal="right" vertical="top" shrinkToFit="1"/>
    </xf>
    <xf numFmtId="0" fontId="56" fillId="0" borderId="2" xfId="1" applyFont="1" applyBorder="1" applyAlignment="1">
      <alignment horizontal="right" vertical="top" wrapText="1"/>
    </xf>
    <xf numFmtId="182" fontId="59" fillId="0" borderId="0" xfId="0" applyNumberFormat="1" applyFont="1"/>
    <xf numFmtId="182" fontId="59" fillId="0" borderId="35" xfId="0" applyNumberFormat="1" applyFont="1" applyBorder="1"/>
    <xf numFmtId="179" fontId="59" fillId="0" borderId="0" xfId="0" applyNumberFormat="1" applyFont="1"/>
    <xf numFmtId="182" fontId="60" fillId="0" borderId="34" xfId="1" applyNumberFormat="1" applyFont="1" applyBorder="1" applyAlignment="1">
      <alignment horizontal="left" wrapText="1"/>
    </xf>
    <xf numFmtId="182" fontId="59" fillId="0" borderId="34" xfId="1" applyNumberFormat="1" applyFont="1" applyBorder="1" applyAlignment="1">
      <alignment horizontal="left" vertical="top" wrapText="1"/>
    </xf>
    <xf numFmtId="182" fontId="61" fillId="0" borderId="34" xfId="1" applyNumberFormat="1" applyFont="1" applyBorder="1" applyAlignment="1">
      <alignment horizontal="center" vertical="top" shrinkToFit="1"/>
    </xf>
    <xf numFmtId="182" fontId="59" fillId="0" borderId="34" xfId="0" applyNumberFormat="1" applyFont="1" applyBorder="1" applyAlignment="1">
      <alignment horizontal="center"/>
    </xf>
    <xf numFmtId="179" fontId="59" fillId="0" borderId="34" xfId="0" applyNumberFormat="1" applyFont="1" applyBorder="1" applyAlignment="1">
      <alignment horizontal="center"/>
    </xf>
    <xf numFmtId="182" fontId="61" fillId="0" borderId="42" xfId="1" applyNumberFormat="1" applyFont="1" applyBorder="1" applyAlignment="1">
      <alignment horizontal="center" vertical="top" shrinkToFit="1"/>
    </xf>
    <xf numFmtId="182" fontId="59" fillId="0" borderId="42" xfId="0" applyNumberFormat="1" applyFont="1" applyBorder="1" applyAlignment="1">
      <alignment horizontal="center"/>
    </xf>
    <xf numFmtId="179" fontId="59" fillId="0" borderId="42" xfId="0" applyNumberFormat="1" applyFont="1" applyBorder="1" applyAlignment="1">
      <alignment horizontal="center"/>
    </xf>
    <xf numFmtId="182" fontId="61" fillId="0" borderId="42" xfId="1" applyNumberFormat="1" applyFont="1" applyBorder="1" applyAlignment="1">
      <alignment horizontal="left" wrapText="1"/>
    </xf>
    <xf numFmtId="182" fontId="59" fillId="0" borderId="42" xfId="1" applyNumberFormat="1" applyFont="1" applyBorder="1" applyAlignment="1">
      <alignment horizontal="left" vertical="top" wrapText="1"/>
    </xf>
    <xf numFmtId="182" fontId="59" fillId="0" borderId="42" xfId="0" applyNumberFormat="1" applyFont="1" applyBorder="1"/>
    <xf numFmtId="179" fontId="59" fillId="0" borderId="42" xfId="0" applyNumberFormat="1" applyFont="1" applyBorder="1"/>
    <xf numFmtId="182" fontId="61" fillId="0" borderId="42" xfId="1" applyNumberFormat="1" applyFont="1" applyBorder="1" applyAlignment="1">
      <alignment horizontal="center" vertical="center" wrapText="1"/>
    </xf>
    <xf numFmtId="182" fontId="61" fillId="0" borderId="42" xfId="1" applyNumberFormat="1" applyFont="1" applyBorder="1" applyAlignment="1">
      <alignment horizontal="center" wrapText="1"/>
    </xf>
    <xf numFmtId="182" fontId="61" fillId="0" borderId="24" xfId="1" applyNumberFormat="1" applyFont="1" applyBorder="1" applyAlignment="1">
      <alignment horizontal="left" wrapText="1"/>
    </xf>
    <xf numFmtId="182" fontId="59" fillId="0" borderId="24" xfId="1" applyNumberFormat="1" applyFont="1" applyBorder="1" applyAlignment="1">
      <alignment horizontal="left" vertical="top" wrapText="1"/>
    </xf>
    <xf numFmtId="182" fontId="61" fillId="0" borderId="24" xfId="1" applyNumberFormat="1" applyFont="1" applyBorder="1" applyAlignment="1">
      <alignment horizontal="center" vertical="top" shrinkToFit="1"/>
    </xf>
    <xf numFmtId="182" fontId="59" fillId="0" borderId="24" xfId="0" applyNumberFormat="1" applyFont="1" applyBorder="1"/>
    <xf numFmtId="179" fontId="59" fillId="0" borderId="24" xfId="0" applyNumberFormat="1" applyFont="1" applyBorder="1"/>
    <xf numFmtId="182" fontId="61" fillId="0" borderId="34" xfId="1" applyNumberFormat="1" applyFont="1" applyBorder="1" applyAlignment="1">
      <alignment horizontal="left" wrapText="1"/>
    </xf>
    <xf numFmtId="182" fontId="59" fillId="0" borderId="34" xfId="0" applyNumberFormat="1" applyFont="1" applyBorder="1"/>
    <xf numFmtId="179" fontId="59" fillId="0" borderId="34" xfId="0" applyNumberFormat="1" applyFont="1" applyBorder="1"/>
    <xf numFmtId="0" fontId="6" fillId="0" borderId="0" xfId="1" applyFont="1" applyAlignment="1">
      <alignment horizontal="right" vertical="top" wrapText="1"/>
    </xf>
    <xf numFmtId="0" fontId="62" fillId="0" borderId="2" xfId="1" applyFont="1" applyBorder="1" applyAlignment="1">
      <alignment horizontal="center" vertical="top" wrapText="1"/>
    </xf>
    <xf numFmtId="0" fontId="62" fillId="0" borderId="2" xfId="1" applyFont="1" applyBorder="1" applyAlignment="1">
      <alignment horizontal="left" vertical="top" wrapText="1"/>
    </xf>
    <xf numFmtId="0" fontId="62" fillId="0" borderId="2" xfId="1" applyFont="1" applyBorder="1" applyAlignment="1">
      <alignment horizontal="right" vertical="top" wrapText="1"/>
    </xf>
    <xf numFmtId="1" fontId="63" fillId="0" borderId="2" xfId="1" applyNumberFormat="1" applyFont="1" applyBorder="1" applyAlignment="1">
      <alignment horizontal="right" vertical="top" shrinkToFit="1"/>
    </xf>
    <xf numFmtId="0" fontId="12" fillId="0" borderId="2" xfId="1" applyFont="1" applyBorder="1" applyAlignment="1">
      <alignment horizontal="left" vertical="top" wrapText="1" indent="1"/>
    </xf>
    <xf numFmtId="0" fontId="12" fillId="0" borderId="2" xfId="1" applyFont="1" applyBorder="1" applyAlignment="1">
      <alignment horizontal="right" vertical="top" wrapText="1"/>
    </xf>
    <xf numFmtId="0" fontId="6" fillId="11" borderId="11" xfId="1" applyFont="1" applyFill="1" applyBorder="1" applyAlignment="1">
      <alignment horizontal="center" vertical="top" wrapText="1"/>
    </xf>
    <xf numFmtId="0" fontId="2" fillId="12" borderId="2" xfId="1" applyFont="1" applyFill="1" applyBorder="1" applyAlignment="1">
      <alignment horizontal="left" wrapText="1"/>
    </xf>
    <xf numFmtId="177" fontId="2" fillId="12" borderId="2" xfId="1" applyNumberFormat="1" applyFont="1" applyFill="1" applyBorder="1" applyAlignment="1">
      <alignment horizontal="left" wrapText="1"/>
    </xf>
    <xf numFmtId="0" fontId="55" fillId="12" borderId="2" xfId="1" applyFont="1" applyFill="1" applyBorder="1" applyAlignment="1">
      <alignment horizontal="right" wrapText="1"/>
    </xf>
    <xf numFmtId="3" fontId="55" fillId="12" borderId="2" xfId="1" applyNumberFormat="1" applyFont="1" applyFill="1" applyBorder="1" applyAlignment="1">
      <alignment horizontal="right" wrapText="1"/>
    </xf>
    <xf numFmtId="177" fontId="27" fillId="12" borderId="17" xfId="1" applyNumberFormat="1" applyFont="1" applyFill="1" applyBorder="1"/>
    <xf numFmtId="178" fontId="27" fillId="12" borderId="0" xfId="1" applyNumberFormat="1" applyFont="1" applyFill="1"/>
    <xf numFmtId="177" fontId="27" fillId="12" borderId="18" xfId="1" applyNumberFormat="1" applyFont="1" applyFill="1" applyBorder="1"/>
    <xf numFmtId="177" fontId="27" fillId="12" borderId="19" xfId="1" applyNumberFormat="1" applyFont="1" applyFill="1" applyBorder="1" applyAlignment="1">
      <alignment horizontal="right"/>
    </xf>
    <xf numFmtId="178" fontId="57" fillId="12" borderId="0" xfId="1" applyNumberFormat="1" applyFont="1" applyFill="1"/>
    <xf numFmtId="178" fontId="57" fillId="12" borderId="20" xfId="1" applyNumberFormat="1" applyFont="1" applyFill="1" applyBorder="1"/>
    <xf numFmtId="178" fontId="27" fillId="12" borderId="20" xfId="1" applyNumberFormat="1" applyFont="1" applyFill="1" applyBorder="1"/>
    <xf numFmtId="178" fontId="27" fillId="12" borderId="21" xfId="1" applyNumberFormat="1" applyFont="1" applyFill="1" applyBorder="1"/>
    <xf numFmtId="178" fontId="27" fillId="12" borderId="19" xfId="1" applyNumberFormat="1" applyFont="1" applyFill="1" applyBorder="1"/>
    <xf numFmtId="0" fontId="2" fillId="11" borderId="0" xfId="1" applyFont="1" applyFill="1"/>
    <xf numFmtId="0" fontId="58" fillId="12" borderId="2" xfId="1" applyFont="1" applyFill="1" applyBorder="1" applyAlignment="1">
      <alignment horizontal="right" wrapText="1"/>
    </xf>
    <xf numFmtId="0" fontId="29" fillId="11" borderId="26" xfId="1" applyFont="1" applyFill="1" applyBorder="1" applyAlignment="1">
      <alignment horizontal="left" vertical="top" wrapText="1" indent="1"/>
    </xf>
    <xf numFmtId="0" fontId="1" fillId="11" borderId="27" xfId="1" applyFont="1" applyFill="1" applyBorder="1" applyAlignment="1">
      <alignment horizontal="left" wrapText="1"/>
    </xf>
    <xf numFmtId="0" fontId="29" fillId="11" borderId="27" xfId="1" applyFont="1" applyFill="1" applyBorder="1" applyAlignment="1">
      <alignment horizontal="left" vertical="top" wrapText="1"/>
    </xf>
    <xf numFmtId="0" fontId="29" fillId="11" borderId="27" xfId="1" applyFont="1" applyFill="1" applyBorder="1" applyAlignment="1">
      <alignment horizontal="center" vertical="top" wrapText="1"/>
    </xf>
    <xf numFmtId="177" fontId="1" fillId="11" borderId="2" xfId="1" applyNumberFormat="1" applyFont="1" applyFill="1" applyBorder="1" applyAlignment="1">
      <alignment horizontal="center" vertical="top" shrinkToFit="1"/>
    </xf>
    <xf numFmtId="0" fontId="1" fillId="11" borderId="2" xfId="1" applyFont="1" applyFill="1" applyBorder="1" applyAlignment="1">
      <alignment horizontal="right" vertical="top" shrinkToFit="1"/>
    </xf>
    <xf numFmtId="3" fontId="45" fillId="12" borderId="2" xfId="1" applyNumberFormat="1" applyFont="1" applyFill="1" applyBorder="1" applyAlignment="1">
      <alignment horizontal="right" wrapText="1"/>
    </xf>
    <xf numFmtId="177" fontId="1" fillId="11" borderId="17" xfId="1" applyNumberFormat="1" applyFont="1" applyFill="1" applyBorder="1"/>
    <xf numFmtId="178" fontId="1" fillId="11" borderId="0" xfId="1" applyNumberFormat="1" applyFont="1" applyFill="1"/>
    <xf numFmtId="177" fontId="1" fillId="11" borderId="0" xfId="1" applyNumberFormat="1" applyFont="1" applyFill="1"/>
    <xf numFmtId="178" fontId="1" fillId="11" borderId="1" xfId="1" applyNumberFormat="1" applyFont="1" applyFill="1" applyBorder="1"/>
    <xf numFmtId="177" fontId="1" fillId="11" borderId="30" xfId="1" applyNumberFormat="1" applyFont="1" applyFill="1" applyBorder="1" applyAlignment="1">
      <alignment horizontal="right"/>
    </xf>
    <xf numFmtId="3" fontId="46" fillId="11" borderId="1" xfId="1" applyNumberFormat="1" applyFont="1" applyFill="1" applyBorder="1" applyAlignment="1">
      <alignment horizontal="right" wrapText="1"/>
    </xf>
    <xf numFmtId="180" fontId="1" fillId="11" borderId="1" xfId="1" applyNumberFormat="1" applyFont="1" applyFill="1" applyBorder="1"/>
    <xf numFmtId="178" fontId="1" fillId="11" borderId="33" xfId="1" applyNumberFormat="1" applyFont="1" applyFill="1" applyBorder="1"/>
    <xf numFmtId="180" fontId="1" fillId="11" borderId="31" xfId="1" applyNumberFormat="1" applyFont="1" applyFill="1" applyBorder="1"/>
    <xf numFmtId="178" fontId="1" fillId="11" borderId="30" xfId="1" applyNumberFormat="1" applyFont="1" applyFill="1" applyBorder="1"/>
    <xf numFmtId="0" fontId="1" fillId="11" borderId="1" xfId="1" applyFont="1" applyFill="1" applyBorder="1"/>
    <xf numFmtId="178" fontId="29" fillId="11" borderId="1" xfId="1" applyNumberFormat="1" applyFont="1" applyFill="1" applyBorder="1" applyAlignment="1">
      <alignment horizontal="right"/>
    </xf>
    <xf numFmtId="3" fontId="46" fillId="11" borderId="0" xfId="1" applyNumberFormat="1" applyFont="1" applyFill="1" applyAlignment="1">
      <alignment horizontal="right" wrapText="1"/>
    </xf>
    <xf numFmtId="177" fontId="1" fillId="11" borderId="28" xfId="1" applyNumberFormat="1" applyFont="1" applyFill="1" applyBorder="1"/>
    <xf numFmtId="0" fontId="47" fillId="11" borderId="27" xfId="1" applyFont="1" applyFill="1" applyBorder="1" applyAlignment="1">
      <alignment horizontal="left" wrapText="1"/>
    </xf>
    <xf numFmtId="177" fontId="1" fillId="11" borderId="27" xfId="1" applyNumberFormat="1" applyFont="1" applyFill="1" applyBorder="1" applyAlignment="1">
      <alignment horizontal="center" vertical="top" shrinkToFit="1"/>
    </xf>
    <xf numFmtId="0" fontId="1" fillId="11" borderId="27" xfId="1" applyFont="1" applyFill="1" applyBorder="1" applyAlignment="1">
      <alignment horizontal="right" vertical="top" shrinkToFit="1"/>
    </xf>
    <xf numFmtId="3" fontId="41" fillId="12" borderId="27" xfId="1" applyNumberFormat="1" applyFont="1" applyFill="1" applyBorder="1" applyAlignment="1">
      <alignment horizontal="right" wrapText="1"/>
    </xf>
    <xf numFmtId="177" fontId="1" fillId="11" borderId="29" xfId="1" applyNumberFormat="1" applyFont="1" applyFill="1" applyBorder="1"/>
    <xf numFmtId="3" fontId="45" fillId="12" borderId="27" xfId="1" applyNumberFormat="1" applyFont="1" applyFill="1" applyBorder="1" applyAlignment="1">
      <alignment horizontal="right" wrapText="1"/>
    </xf>
    <xf numFmtId="177" fontId="1" fillId="11" borderId="30" xfId="1" applyNumberFormat="1" applyFont="1" applyFill="1" applyBorder="1" applyAlignment="1">
      <alignment horizontal="right" vertical="top" shrinkToFit="1"/>
    </xf>
    <xf numFmtId="0" fontId="1" fillId="11" borderId="1" xfId="1" applyFont="1" applyFill="1" applyBorder="1" applyAlignment="1">
      <alignment horizontal="right" vertical="top" shrinkToFit="1"/>
    </xf>
    <xf numFmtId="180" fontId="1" fillId="11" borderId="29" xfId="1" applyNumberFormat="1" applyFont="1" applyFill="1" applyBorder="1"/>
    <xf numFmtId="3" fontId="46" fillId="11" borderId="32" xfId="1" applyNumberFormat="1" applyFont="1" applyFill="1" applyBorder="1" applyAlignment="1">
      <alignment horizontal="right" wrapText="1"/>
    </xf>
    <xf numFmtId="0" fontId="29" fillId="11" borderId="10" xfId="1" applyFont="1" applyFill="1" applyBorder="1" applyAlignment="1">
      <alignment horizontal="left" vertical="top" wrapText="1" indent="3"/>
    </xf>
    <xf numFmtId="0" fontId="2" fillId="11" borderId="11" xfId="1" applyFont="1" applyFill="1" applyBorder="1" applyAlignment="1">
      <alignment horizontal="left" wrapText="1"/>
    </xf>
    <xf numFmtId="0" fontId="6" fillId="11" borderId="11" xfId="1" applyFont="1" applyFill="1" applyBorder="1" applyAlignment="1">
      <alignment horizontal="left" vertical="top" wrapText="1"/>
    </xf>
    <xf numFmtId="0" fontId="40" fillId="11" borderId="11" xfId="1" applyFont="1" applyFill="1" applyBorder="1" applyAlignment="1">
      <alignment horizontal="center" vertical="top" wrapText="1"/>
    </xf>
    <xf numFmtId="177" fontId="32" fillId="11" borderId="11" xfId="1" applyNumberFormat="1" applyFont="1" applyFill="1" applyBorder="1" applyAlignment="1">
      <alignment horizontal="center" vertical="top" shrinkToFit="1"/>
    </xf>
    <xf numFmtId="0" fontId="32" fillId="11" borderId="11" xfId="1" applyFont="1" applyFill="1" applyBorder="1" applyAlignment="1">
      <alignment horizontal="right" vertical="top" shrinkToFit="1"/>
    </xf>
    <xf numFmtId="3" fontId="41" fillId="12" borderId="11" xfId="1" applyNumberFormat="1" applyFont="1" applyFill="1" applyBorder="1" applyAlignment="1">
      <alignment horizontal="right" wrapText="1"/>
    </xf>
    <xf numFmtId="3" fontId="42" fillId="11" borderId="17" xfId="1" applyNumberFormat="1" applyFont="1" applyFill="1" applyBorder="1"/>
    <xf numFmtId="178" fontId="27" fillId="11" borderId="0" xfId="1" applyNumberFormat="1" applyFont="1" applyFill="1"/>
    <xf numFmtId="178" fontId="42" fillId="11" borderId="0" xfId="1" applyNumberFormat="1" applyFont="1" applyFill="1"/>
    <xf numFmtId="177" fontId="27" fillId="11" borderId="18" xfId="1" applyNumberFormat="1" applyFont="1" applyFill="1" applyBorder="1"/>
    <xf numFmtId="178" fontId="43" fillId="11" borderId="0" xfId="1" applyNumberFormat="1" applyFont="1" applyFill="1"/>
    <xf numFmtId="177" fontId="27" fillId="11" borderId="19" xfId="1" applyNumberFormat="1" applyFont="1" applyFill="1" applyBorder="1" applyAlignment="1">
      <alignment horizontal="right"/>
    </xf>
    <xf numFmtId="178" fontId="23" fillId="11" borderId="0" xfId="1" applyNumberFormat="1" applyFont="1" applyFill="1" applyAlignment="1">
      <alignment horizontal="right"/>
    </xf>
    <xf numFmtId="3" fontId="41" fillId="11" borderId="0" xfId="1" applyNumberFormat="1" applyFont="1" applyFill="1" applyAlignment="1">
      <alignment horizontal="right" wrapText="1"/>
    </xf>
    <xf numFmtId="180" fontId="27" fillId="11" borderId="18" xfId="1" applyNumberFormat="1" applyFont="1" applyFill="1" applyBorder="1"/>
    <xf numFmtId="180" fontId="27" fillId="11" borderId="0" xfId="1" applyNumberFormat="1" applyFont="1" applyFill="1"/>
    <xf numFmtId="180" fontId="27" fillId="11" borderId="21" xfId="1" applyNumberFormat="1" applyFont="1" applyFill="1" applyBorder="1"/>
    <xf numFmtId="3" fontId="44" fillId="11" borderId="0" xfId="1" applyNumberFormat="1" applyFont="1" applyFill="1" applyAlignment="1">
      <alignment horizontal="right" wrapText="1"/>
    </xf>
    <xf numFmtId="178" fontId="27" fillId="11" borderId="19" xfId="1" applyNumberFormat="1" applyFont="1" applyFill="1" applyBorder="1"/>
    <xf numFmtId="0" fontId="29" fillId="11" borderId="2" xfId="1" applyFont="1" applyFill="1" applyBorder="1" applyAlignment="1">
      <alignment horizontal="left" vertical="top" wrapText="1" indent="3"/>
    </xf>
    <xf numFmtId="0" fontId="2" fillId="11" borderId="2" xfId="1" applyFont="1" applyFill="1" applyBorder="1" applyAlignment="1">
      <alignment horizontal="left" wrapText="1"/>
    </xf>
    <xf numFmtId="0" fontId="6" fillId="11" borderId="2" xfId="1" applyFont="1" applyFill="1" applyBorder="1" applyAlignment="1">
      <alignment horizontal="left" vertical="top" wrapText="1"/>
    </xf>
    <xf numFmtId="0" fontId="31" fillId="11" borderId="2" xfId="1" applyFont="1" applyFill="1" applyBorder="1" applyAlignment="1">
      <alignment horizontal="center" vertical="top" wrapText="1"/>
    </xf>
    <xf numFmtId="177" fontId="32" fillId="11" borderId="2" xfId="1" applyNumberFormat="1" applyFont="1" applyFill="1" applyBorder="1" applyAlignment="1">
      <alignment horizontal="center" vertical="top" shrinkToFit="1"/>
    </xf>
    <xf numFmtId="0" fontId="32" fillId="11" borderId="2" xfId="1" applyFont="1" applyFill="1" applyBorder="1" applyAlignment="1">
      <alignment horizontal="right" vertical="top" shrinkToFit="1"/>
    </xf>
    <xf numFmtId="0" fontId="6" fillId="11" borderId="2" xfId="1" applyFont="1" applyFill="1" applyBorder="1" applyAlignment="1">
      <alignment horizontal="center" vertical="top" wrapText="1"/>
    </xf>
    <xf numFmtId="177" fontId="27" fillId="11" borderId="17" xfId="1" applyNumberFormat="1" applyFont="1" applyFill="1" applyBorder="1"/>
    <xf numFmtId="38" fontId="27" fillId="11" borderId="0" xfId="1" applyNumberFormat="1" applyFont="1" applyFill="1"/>
    <xf numFmtId="0" fontId="29" fillId="14" borderId="15" xfId="1" applyFont="1" applyFill="1" applyBorder="1" applyAlignment="1">
      <alignment horizontal="center" vertical="top" wrapText="1"/>
    </xf>
    <xf numFmtId="0" fontId="6" fillId="14" borderId="15" xfId="1" applyFont="1" applyFill="1" applyBorder="1" applyAlignment="1">
      <alignment horizontal="center" vertical="top" wrapText="1"/>
    </xf>
    <xf numFmtId="0" fontId="34" fillId="14" borderId="24" xfId="1" applyFont="1" applyFill="1" applyBorder="1" applyAlignment="1">
      <alignment horizontal="center" wrapText="1"/>
    </xf>
    <xf numFmtId="0" fontId="1" fillId="14" borderId="25" xfId="1" applyFont="1" applyFill="1" applyBorder="1" applyAlignment="1">
      <alignment horizontal="center" wrapText="1"/>
    </xf>
    <xf numFmtId="0" fontId="6" fillId="14" borderId="11" xfId="1" applyFont="1" applyFill="1" applyBorder="1" applyAlignment="1">
      <alignment horizontal="center" vertical="top" wrapText="1"/>
    </xf>
    <xf numFmtId="0" fontId="1" fillId="14" borderId="25" xfId="1" applyFont="1" applyFill="1" applyBorder="1" applyAlignment="1">
      <alignment horizontal="left" wrapText="1"/>
    </xf>
    <xf numFmtId="0" fontId="2" fillId="14" borderId="15" xfId="1" applyFont="1" applyFill="1" applyBorder="1" applyAlignment="1">
      <alignment horizontal="left" wrapText="1"/>
    </xf>
    <xf numFmtId="0" fontId="2" fillId="14" borderId="14" xfId="1" applyFont="1" applyFill="1" applyBorder="1" applyAlignment="1">
      <alignment horizontal="left" wrapText="1"/>
    </xf>
    <xf numFmtId="0" fontId="2" fillId="14" borderId="0" xfId="1" applyFont="1" applyFill="1"/>
    <xf numFmtId="0" fontId="2" fillId="0" borderId="43" xfId="1" applyFont="1" applyBorder="1"/>
    <xf numFmtId="0" fontId="25" fillId="0" borderId="43" xfId="1" applyFont="1" applyBorder="1"/>
    <xf numFmtId="178" fontId="27" fillId="14" borderId="43" xfId="1" applyNumberFormat="1" applyFont="1" applyFill="1" applyBorder="1"/>
    <xf numFmtId="178" fontId="27" fillId="0" borderId="43" xfId="1" applyNumberFormat="1" applyFont="1" applyBorder="1"/>
    <xf numFmtId="178" fontId="27" fillId="11" borderId="43" xfId="1" applyNumberFormat="1" applyFont="1" applyFill="1" applyBorder="1"/>
    <xf numFmtId="178" fontId="1" fillId="11" borderId="44" xfId="1" applyNumberFormat="1" applyFont="1" applyFill="1" applyBorder="1"/>
    <xf numFmtId="178" fontId="1" fillId="0" borderId="43" xfId="1" applyNumberFormat="1" applyFont="1" applyBorder="1"/>
    <xf numFmtId="178" fontId="27" fillId="12" borderId="43" xfId="1" applyNumberFormat="1" applyFont="1" applyFill="1" applyBorder="1"/>
    <xf numFmtId="179" fontId="23" fillId="11" borderId="2" xfId="1" applyNumberFormat="1" applyFont="1" applyFill="1" applyBorder="1" applyAlignment="1">
      <alignment horizontal="right" vertical="top" wrapText="1"/>
    </xf>
    <xf numFmtId="179" fontId="23" fillId="8" borderId="2" xfId="1" applyNumberFormat="1" applyFont="1" applyFill="1" applyBorder="1" applyAlignment="1">
      <alignment horizontal="right" vertical="top" wrapText="1"/>
    </xf>
    <xf numFmtId="0" fontId="26" fillId="3" borderId="9" xfId="1" applyFont="1" applyFill="1" applyBorder="1" applyAlignment="1">
      <alignment horizontal="center" vertical="top" wrapText="1"/>
    </xf>
    <xf numFmtId="0" fontId="26" fillId="3" borderId="12" xfId="1" applyFont="1" applyFill="1" applyBorder="1" applyAlignment="1">
      <alignment horizontal="center" vertical="top" wrapText="1"/>
    </xf>
    <xf numFmtId="0" fontId="29" fillId="11" borderId="65" xfId="1" applyFont="1" applyFill="1" applyBorder="1" applyAlignment="1">
      <alignment horizontal="left" vertical="top" wrapText="1" indent="1"/>
    </xf>
    <xf numFmtId="0" fontId="47" fillId="11" borderId="66" xfId="1" applyFont="1" applyFill="1" applyBorder="1" applyAlignment="1">
      <alignment horizontal="left" wrapText="1"/>
    </xf>
    <xf numFmtId="0" fontId="29" fillId="11" borderId="66" xfId="1" applyFont="1" applyFill="1" applyBorder="1" applyAlignment="1">
      <alignment horizontal="left" vertical="top" wrapText="1"/>
    </xf>
    <xf numFmtId="0" fontId="29" fillId="11" borderId="66" xfId="1" applyFont="1" applyFill="1" applyBorder="1" applyAlignment="1">
      <alignment horizontal="center" vertical="top" wrapText="1"/>
    </xf>
    <xf numFmtId="177" fontId="1" fillId="11" borderId="66" xfId="1" applyNumberFormat="1" applyFont="1" applyFill="1" applyBorder="1" applyAlignment="1">
      <alignment horizontal="center" vertical="top" shrinkToFit="1"/>
    </xf>
    <xf numFmtId="0" fontId="1" fillId="11" borderId="66" xfId="1" applyFont="1" applyFill="1" applyBorder="1" applyAlignment="1">
      <alignment horizontal="right" vertical="top" shrinkToFit="1"/>
    </xf>
    <xf numFmtId="3" fontId="41" fillId="12" borderId="66" xfId="1" applyNumberFormat="1" applyFont="1" applyFill="1" applyBorder="1" applyAlignment="1">
      <alignment horizontal="right" wrapText="1"/>
    </xf>
    <xf numFmtId="177" fontId="1" fillId="11" borderId="67" xfId="1" applyNumberFormat="1" applyFont="1" applyFill="1" applyBorder="1"/>
    <xf numFmtId="178" fontId="1" fillId="11" borderId="68" xfId="1" applyNumberFormat="1" applyFont="1" applyFill="1" applyBorder="1"/>
    <xf numFmtId="177" fontId="1" fillId="11" borderId="68" xfId="1" applyNumberFormat="1" applyFont="1" applyFill="1" applyBorder="1"/>
    <xf numFmtId="178" fontId="1" fillId="11" borderId="69" xfId="1" applyNumberFormat="1" applyFont="1" applyFill="1" applyBorder="1"/>
    <xf numFmtId="177" fontId="1" fillId="11" borderId="70" xfId="1" applyNumberFormat="1" applyFont="1" applyFill="1" applyBorder="1" applyAlignment="1">
      <alignment horizontal="right"/>
    </xf>
    <xf numFmtId="3" fontId="46" fillId="11" borderId="68" xfId="1" applyNumberFormat="1" applyFont="1" applyFill="1" applyBorder="1" applyAlignment="1">
      <alignment horizontal="right" wrapText="1"/>
    </xf>
    <xf numFmtId="180" fontId="1" fillId="11" borderId="68" xfId="1" applyNumberFormat="1" applyFont="1" applyFill="1" applyBorder="1"/>
    <xf numFmtId="178" fontId="1" fillId="11" borderId="71" xfId="1" applyNumberFormat="1" applyFont="1" applyFill="1" applyBorder="1"/>
    <xf numFmtId="180" fontId="1" fillId="11" borderId="72" xfId="1" applyNumberFormat="1" applyFont="1" applyFill="1" applyBorder="1"/>
    <xf numFmtId="178" fontId="1" fillId="11" borderId="70" xfId="1" applyNumberFormat="1" applyFont="1" applyFill="1" applyBorder="1"/>
    <xf numFmtId="0" fontId="1" fillId="11" borderId="68" xfId="1" applyFont="1" applyFill="1" applyBorder="1"/>
    <xf numFmtId="0" fontId="29" fillId="11" borderId="8" xfId="1" applyFont="1" applyFill="1" applyBorder="1" applyAlignment="1">
      <alignment horizontal="left" vertical="top" wrapText="1" indent="1"/>
    </xf>
    <xf numFmtId="0" fontId="1" fillId="11" borderId="2" xfId="1" applyFont="1" applyFill="1" applyBorder="1" applyAlignment="1">
      <alignment horizontal="left" wrapText="1"/>
    </xf>
    <xf numFmtId="0" fontId="29" fillId="11" borderId="2" xfId="1" applyFont="1" applyFill="1" applyBorder="1" applyAlignment="1">
      <alignment horizontal="left" vertical="top" wrapText="1"/>
    </xf>
    <xf numFmtId="0" fontId="29" fillId="11" borderId="2" xfId="1" applyFont="1" applyFill="1" applyBorder="1" applyAlignment="1">
      <alignment horizontal="center" vertical="top" wrapText="1"/>
    </xf>
    <xf numFmtId="3" fontId="41" fillId="12" borderId="2" xfId="1" applyNumberFormat="1" applyFont="1" applyFill="1" applyBorder="1" applyAlignment="1">
      <alignment horizontal="right" wrapText="1"/>
    </xf>
    <xf numFmtId="177" fontId="1" fillId="11" borderId="18" xfId="1" applyNumberFormat="1" applyFont="1" applyFill="1" applyBorder="1"/>
    <xf numFmtId="178" fontId="1" fillId="11" borderId="43" xfId="1" applyNumberFormat="1" applyFont="1" applyFill="1" applyBorder="1"/>
    <xf numFmtId="177" fontId="1" fillId="11" borderId="19" xfId="1" applyNumberFormat="1" applyFont="1" applyFill="1" applyBorder="1" applyAlignment="1">
      <alignment horizontal="right"/>
    </xf>
    <xf numFmtId="178" fontId="1" fillId="11" borderId="20" xfId="1" applyNumberFormat="1" applyFont="1" applyFill="1" applyBorder="1"/>
    <xf numFmtId="180" fontId="1" fillId="11" borderId="0" xfId="1" applyNumberFormat="1" applyFont="1" applyFill="1"/>
    <xf numFmtId="180" fontId="1" fillId="11" borderId="21" xfId="1" applyNumberFormat="1" applyFont="1" applyFill="1" applyBorder="1"/>
    <xf numFmtId="178" fontId="1" fillId="11" borderId="19" xfId="1" applyNumberFormat="1" applyFont="1" applyFill="1" applyBorder="1"/>
    <xf numFmtId="0" fontId="1" fillId="11" borderId="0" xfId="1" applyFont="1" applyFill="1"/>
    <xf numFmtId="177" fontId="29" fillId="0" borderId="2" xfId="1" applyNumberFormat="1" applyFont="1" applyBorder="1" applyAlignment="1">
      <alignment horizontal="center" vertical="top" wrapText="1"/>
    </xf>
    <xf numFmtId="179" fontId="1" fillId="0" borderId="2" xfId="1" applyNumberFormat="1" applyFont="1" applyBorder="1" applyAlignment="1">
      <alignment horizontal="center" vertical="top" shrinkToFit="1"/>
    </xf>
    <xf numFmtId="179" fontId="1" fillId="0" borderId="2" xfId="1" applyNumberFormat="1" applyFont="1" applyBorder="1" applyAlignment="1">
      <alignment horizontal="right" vertical="top" shrinkToFit="1"/>
    </xf>
    <xf numFmtId="3" fontId="51" fillId="4" borderId="2" xfId="1" applyNumberFormat="1" applyFont="1" applyFill="1" applyBorder="1" applyAlignment="1">
      <alignment horizontal="right" wrapText="1"/>
    </xf>
    <xf numFmtId="177" fontId="29" fillId="0" borderId="11" xfId="1" applyNumberFormat="1" applyFont="1" applyBorder="1" applyAlignment="1">
      <alignment horizontal="center" vertical="top" wrapText="1"/>
    </xf>
    <xf numFmtId="179" fontId="1" fillId="0" borderId="11" xfId="1" applyNumberFormat="1" applyFont="1" applyBorder="1" applyAlignment="1">
      <alignment horizontal="center" vertical="top" shrinkToFit="1"/>
    </xf>
    <xf numFmtId="179" fontId="1" fillId="0" borderId="11" xfId="1" applyNumberFormat="1" applyFont="1" applyBorder="1" applyAlignment="1">
      <alignment horizontal="right" vertical="top" shrinkToFit="1"/>
    </xf>
    <xf numFmtId="0" fontId="29" fillId="0" borderId="65" xfId="1" applyFont="1" applyBorder="1" applyAlignment="1">
      <alignment horizontal="left" vertical="top" wrapText="1" indent="1"/>
    </xf>
    <xf numFmtId="0" fontId="1" fillId="0" borderId="66" xfId="1" applyFont="1" applyBorder="1" applyAlignment="1">
      <alignment horizontal="left" wrapText="1"/>
    </xf>
    <xf numFmtId="0" fontId="29" fillId="0" borderId="66" xfId="1" applyFont="1" applyBorder="1" applyAlignment="1">
      <alignment horizontal="left" vertical="top" wrapText="1"/>
    </xf>
    <xf numFmtId="177" fontId="29" fillId="0" borderId="66" xfId="1" applyNumberFormat="1" applyFont="1" applyBorder="1" applyAlignment="1">
      <alignment horizontal="center" vertical="top" wrapText="1"/>
    </xf>
    <xf numFmtId="179" fontId="1" fillId="0" borderId="66" xfId="1" applyNumberFormat="1" applyFont="1" applyBorder="1" applyAlignment="1">
      <alignment horizontal="center" vertical="top" shrinkToFit="1"/>
    </xf>
    <xf numFmtId="179" fontId="1" fillId="0" borderId="66" xfId="1" applyNumberFormat="1" applyFont="1" applyBorder="1" applyAlignment="1">
      <alignment horizontal="right" vertical="top" shrinkToFit="1"/>
    </xf>
    <xf numFmtId="3" fontId="41" fillId="4" borderId="66" xfId="1" applyNumberFormat="1" applyFont="1" applyFill="1" applyBorder="1" applyAlignment="1">
      <alignment horizontal="right" wrapText="1"/>
    </xf>
    <xf numFmtId="0" fontId="29" fillId="0" borderId="66" xfId="1" applyFont="1" applyBorder="1" applyAlignment="1">
      <alignment horizontal="center" vertical="top" wrapText="1"/>
    </xf>
    <xf numFmtId="177" fontId="1" fillId="0" borderId="67" xfId="1" applyNumberFormat="1" applyFont="1" applyBorder="1"/>
    <xf numFmtId="178" fontId="1" fillId="0" borderId="68" xfId="1" applyNumberFormat="1" applyFont="1" applyBorder="1"/>
    <xf numFmtId="177" fontId="1" fillId="0" borderId="73" xfId="1" applyNumberFormat="1" applyFont="1" applyBorder="1"/>
    <xf numFmtId="178" fontId="1" fillId="0" borderId="69" xfId="1" applyNumberFormat="1" applyFont="1" applyBorder="1"/>
    <xf numFmtId="177" fontId="1" fillId="0" borderId="70" xfId="1" applyNumberFormat="1" applyFont="1" applyBorder="1" applyAlignment="1">
      <alignment horizontal="right"/>
    </xf>
    <xf numFmtId="178" fontId="1" fillId="0" borderId="71" xfId="1" applyNumberFormat="1" applyFont="1" applyBorder="1"/>
    <xf numFmtId="180" fontId="1" fillId="0" borderId="68" xfId="1" applyNumberFormat="1" applyFont="1" applyBorder="1"/>
    <xf numFmtId="180" fontId="1" fillId="0" borderId="72" xfId="1" applyNumberFormat="1" applyFont="1" applyBorder="1"/>
    <xf numFmtId="178" fontId="1" fillId="0" borderId="70" xfId="1" applyNumberFormat="1" applyFont="1" applyBorder="1"/>
    <xf numFmtId="0" fontId="1" fillId="0" borderId="68" xfId="1" applyFont="1" applyBorder="1"/>
    <xf numFmtId="0" fontId="1" fillId="14" borderId="64" xfId="1" applyFont="1" applyFill="1" applyBorder="1" applyAlignment="1">
      <alignment horizontal="center" wrapText="1"/>
    </xf>
    <xf numFmtId="0" fontId="1" fillId="14" borderId="34" xfId="1" applyFont="1" applyFill="1" applyBorder="1" applyAlignment="1">
      <alignment horizontal="center" wrapText="1"/>
    </xf>
    <xf numFmtId="0" fontId="1" fillId="15" borderId="0" xfId="1" applyFont="1" applyFill="1" applyAlignment="1">
      <alignment horizontal="center" wrapText="1"/>
    </xf>
    <xf numFmtId="0" fontId="29" fillId="15" borderId="8" xfId="1" applyFont="1" applyFill="1" applyBorder="1" applyAlignment="1">
      <alignment horizontal="left" vertical="top" wrapText="1" indent="1"/>
    </xf>
    <xf numFmtId="0" fontId="1" fillId="15" borderId="2" xfId="1" applyFont="1" applyFill="1" applyBorder="1" applyAlignment="1">
      <alignment horizontal="left" wrapText="1"/>
    </xf>
    <xf numFmtId="0" fontId="29" fillId="15" borderId="2" xfId="1" applyFont="1" applyFill="1" applyBorder="1" applyAlignment="1">
      <alignment horizontal="left" vertical="top" wrapText="1"/>
    </xf>
    <xf numFmtId="177" fontId="29" fillId="15" borderId="2" xfId="1" applyNumberFormat="1" applyFont="1" applyFill="1" applyBorder="1" applyAlignment="1">
      <alignment horizontal="center" vertical="top" wrapText="1"/>
    </xf>
    <xf numFmtId="179" fontId="1" fillId="15" borderId="2" xfId="1" applyNumberFormat="1" applyFont="1" applyFill="1" applyBorder="1" applyAlignment="1">
      <alignment horizontal="center" vertical="top" shrinkToFit="1"/>
    </xf>
    <xf numFmtId="179" fontId="1" fillId="15" borderId="2" xfId="1" applyNumberFormat="1" applyFont="1" applyFill="1" applyBorder="1" applyAlignment="1">
      <alignment horizontal="right" vertical="top" shrinkToFit="1"/>
    </xf>
    <xf numFmtId="3" fontId="41" fillId="16" borderId="2" xfId="1" applyNumberFormat="1" applyFont="1" applyFill="1" applyBorder="1" applyAlignment="1">
      <alignment horizontal="right" wrapText="1"/>
    </xf>
    <xf numFmtId="0" fontId="29" fillId="15" borderId="2" xfId="1" applyFont="1" applyFill="1" applyBorder="1" applyAlignment="1">
      <alignment horizontal="center" vertical="top" wrapText="1"/>
    </xf>
    <xf numFmtId="177" fontId="1" fillId="15" borderId="17" xfId="1" applyNumberFormat="1" applyFont="1" applyFill="1" applyBorder="1"/>
    <xf numFmtId="178" fontId="1" fillId="15" borderId="0" xfId="1" applyNumberFormat="1" applyFont="1" applyFill="1"/>
    <xf numFmtId="177" fontId="1" fillId="15" borderId="18" xfId="1" applyNumberFormat="1" applyFont="1" applyFill="1" applyBorder="1"/>
    <xf numFmtId="178" fontId="1" fillId="15" borderId="43" xfId="1" applyNumberFormat="1" applyFont="1" applyFill="1" applyBorder="1"/>
    <xf numFmtId="177" fontId="1" fillId="15" borderId="19" xfId="1" applyNumberFormat="1" applyFont="1" applyFill="1" applyBorder="1" applyAlignment="1">
      <alignment horizontal="right"/>
    </xf>
    <xf numFmtId="178" fontId="1" fillId="15" borderId="20" xfId="1" applyNumberFormat="1" applyFont="1" applyFill="1" applyBorder="1"/>
    <xf numFmtId="180" fontId="1" fillId="15" borderId="0" xfId="1" applyNumberFormat="1" applyFont="1" applyFill="1"/>
    <xf numFmtId="180" fontId="1" fillId="15" borderId="21" xfId="1" applyNumberFormat="1" applyFont="1" applyFill="1" applyBorder="1"/>
    <xf numFmtId="178" fontId="1" fillId="15" borderId="19" xfId="1" applyNumberFormat="1" applyFont="1" applyFill="1" applyBorder="1"/>
    <xf numFmtId="0" fontId="1" fillId="15" borderId="0" xfId="1" applyFont="1" applyFill="1"/>
    <xf numFmtId="183" fontId="29" fillId="0" borderId="2" xfId="1" applyNumberFormat="1" applyFont="1" applyBorder="1" applyAlignment="1">
      <alignment horizontal="right" vertical="top" shrinkToFit="1"/>
    </xf>
    <xf numFmtId="1" fontId="61" fillId="4" borderId="2" xfId="1" applyNumberFormat="1" applyFont="1" applyFill="1" applyBorder="1" applyAlignment="1">
      <alignment horizontal="left" vertical="top" indent="1" shrinkToFit="1"/>
    </xf>
    <xf numFmtId="0" fontId="59" fillId="4" borderId="2" xfId="1" applyFont="1" applyFill="1" applyBorder="1" applyAlignment="1">
      <alignment horizontal="center" vertical="top" wrapText="1"/>
    </xf>
    <xf numFmtId="1" fontId="61" fillId="4" borderId="2" xfId="1" applyNumberFormat="1" applyFont="1" applyFill="1" applyBorder="1" applyAlignment="1">
      <alignment horizontal="center" vertical="top" shrinkToFit="1"/>
    </xf>
    <xf numFmtId="184" fontId="61" fillId="3" borderId="2" xfId="1" applyNumberFormat="1" applyFont="1" applyFill="1" applyBorder="1" applyAlignment="1">
      <alignment horizontal="right" vertical="center" wrapText="1"/>
    </xf>
    <xf numFmtId="184" fontId="61" fillId="3" borderId="2" xfId="1" applyNumberFormat="1" applyFont="1" applyFill="1" applyBorder="1" applyAlignment="1">
      <alignment horizontal="right" vertical="top" shrinkToFit="1"/>
    </xf>
    <xf numFmtId="0" fontId="59" fillId="0" borderId="3" xfId="1" applyFont="1" applyBorder="1" applyAlignment="1">
      <alignment horizontal="left" vertical="top" wrapText="1"/>
    </xf>
    <xf numFmtId="0" fontId="61" fillId="0" borderId="3" xfId="1" applyFont="1" applyBorder="1" applyAlignment="1">
      <alignment horizontal="left" vertical="center" wrapText="1"/>
    </xf>
    <xf numFmtId="0" fontId="61" fillId="0" borderId="0" xfId="1" applyFont="1"/>
    <xf numFmtId="0" fontId="59" fillId="0" borderId="0" xfId="0" applyFont="1"/>
    <xf numFmtId="185" fontId="59" fillId="0" borderId="0" xfId="0" applyNumberFormat="1" applyFont="1"/>
    <xf numFmtId="186" fontId="59" fillId="0" borderId="0" xfId="0" applyNumberFormat="1" applyFont="1"/>
    <xf numFmtId="1" fontId="61" fillId="4" borderId="7" xfId="1" applyNumberFormat="1" applyFont="1" applyFill="1" applyBorder="1" applyAlignment="1">
      <alignment horizontal="center" vertical="top" shrinkToFit="1"/>
    </xf>
    <xf numFmtId="186" fontId="59" fillId="17" borderId="0" xfId="0" applyNumberFormat="1" applyFont="1" applyFill="1"/>
    <xf numFmtId="186" fontId="59" fillId="0" borderId="0" xfId="0" applyNumberFormat="1" applyFont="1" applyAlignment="1">
      <alignment horizontal="right"/>
    </xf>
    <xf numFmtId="1" fontId="61" fillId="4" borderId="14" xfId="1" applyNumberFormat="1" applyFont="1" applyFill="1" applyBorder="1" applyAlignment="1">
      <alignment horizontal="center" vertical="top" shrinkToFit="1"/>
    </xf>
    <xf numFmtId="0" fontId="59" fillId="4" borderId="7" xfId="1" applyFont="1" applyFill="1" applyBorder="1" applyAlignment="1">
      <alignment horizontal="center" vertical="top" wrapText="1"/>
    </xf>
    <xf numFmtId="1" fontId="61" fillId="4" borderId="77" xfId="1" applyNumberFormat="1" applyFont="1" applyFill="1" applyBorder="1" applyAlignment="1">
      <alignment horizontal="center" vertical="top" shrinkToFit="1"/>
    </xf>
    <xf numFmtId="0" fontId="0" fillId="0" borderId="35" xfId="0" applyBorder="1"/>
    <xf numFmtId="179" fontId="59" fillId="18" borderId="0" xfId="0" applyNumberFormat="1" applyFont="1" applyFill="1"/>
    <xf numFmtId="179" fontId="59" fillId="18" borderId="35" xfId="0" applyNumberFormat="1" applyFont="1" applyFill="1" applyBorder="1"/>
    <xf numFmtId="0" fontId="76" fillId="19" borderId="0" xfId="0" applyFont="1" applyFill="1"/>
    <xf numFmtId="0" fontId="76" fillId="19" borderId="35" xfId="0" applyFont="1" applyFill="1" applyBorder="1"/>
    <xf numFmtId="179" fontId="0" fillId="0" borderId="35" xfId="0" applyNumberFormat="1" applyBorder="1"/>
    <xf numFmtId="1" fontId="61" fillId="4" borderId="79" xfId="1" applyNumberFormat="1" applyFont="1" applyFill="1" applyBorder="1" applyAlignment="1">
      <alignment horizontal="center" vertical="top" shrinkToFit="1"/>
    </xf>
    <xf numFmtId="179" fontId="59" fillId="18" borderId="78" xfId="0" applyNumberFormat="1" applyFont="1" applyFill="1" applyBorder="1"/>
    <xf numFmtId="0" fontId="76" fillId="19" borderId="78" xfId="0" applyFont="1" applyFill="1" applyBorder="1"/>
    <xf numFmtId="0" fontId="0" fillId="0" borderId="78" xfId="0" applyBorder="1"/>
    <xf numFmtId="184" fontId="61" fillId="21" borderId="2" xfId="1" applyNumberFormat="1" applyFont="1" applyFill="1" applyBorder="1" applyAlignment="1">
      <alignment horizontal="right" vertical="center" wrapText="1"/>
    </xf>
    <xf numFmtId="184" fontId="61" fillId="21" borderId="2" xfId="1" applyNumberFormat="1" applyFont="1" applyFill="1" applyBorder="1" applyAlignment="1">
      <alignment horizontal="right" vertical="top" shrinkToFit="1"/>
    </xf>
    <xf numFmtId="0" fontId="11" fillId="21" borderId="2" xfId="1" applyFont="1" applyFill="1" applyBorder="1" applyAlignment="1">
      <alignment horizontal="left" vertical="top" wrapText="1"/>
    </xf>
    <xf numFmtId="184" fontId="74" fillId="21" borderId="2" xfId="1" applyNumberFormat="1" applyFont="1" applyFill="1" applyBorder="1" applyAlignment="1">
      <alignment horizontal="center" vertical="center" wrapText="1"/>
    </xf>
    <xf numFmtId="184" fontId="77" fillId="21" borderId="2" xfId="1" applyNumberFormat="1" applyFont="1" applyFill="1" applyBorder="1" applyAlignment="1">
      <alignment horizontal="right" vertical="center" wrapText="1"/>
    </xf>
    <xf numFmtId="184" fontId="77" fillId="21" borderId="2" xfId="1" applyNumberFormat="1" applyFont="1" applyFill="1" applyBorder="1" applyAlignment="1">
      <alignment horizontal="left" vertical="center" wrapText="1"/>
    </xf>
    <xf numFmtId="184" fontId="61" fillId="21" borderId="2" xfId="1" applyNumberFormat="1" applyFont="1" applyFill="1" applyBorder="1" applyAlignment="1">
      <alignment horizontal="right" vertical="top" wrapText="1"/>
    </xf>
    <xf numFmtId="184" fontId="77" fillId="21" borderId="2" xfId="1" applyNumberFormat="1" applyFont="1" applyFill="1" applyBorder="1" applyAlignment="1">
      <alignment horizontal="right" shrinkToFit="1"/>
    </xf>
    <xf numFmtId="184" fontId="61" fillId="3" borderId="14" xfId="1" applyNumberFormat="1" applyFont="1" applyFill="1" applyBorder="1" applyAlignment="1">
      <alignment horizontal="right" vertical="center" wrapText="1"/>
    </xf>
    <xf numFmtId="184" fontId="61" fillId="3" borderId="14" xfId="1" applyNumberFormat="1" applyFont="1" applyFill="1" applyBorder="1" applyAlignment="1">
      <alignment horizontal="right" vertical="top" shrinkToFit="1"/>
    </xf>
    <xf numFmtId="0" fontId="4" fillId="20" borderId="0" xfId="1" applyFont="1" applyFill="1" applyAlignment="1">
      <alignment horizontal="left" vertical="top" wrapText="1" indent="2"/>
    </xf>
    <xf numFmtId="184" fontId="61" fillId="21" borderId="0" xfId="1" applyNumberFormat="1" applyFont="1" applyFill="1" applyAlignment="1">
      <alignment horizontal="right" vertical="center" wrapText="1"/>
    </xf>
    <xf numFmtId="184" fontId="61" fillId="21" borderId="0" xfId="1" applyNumberFormat="1" applyFont="1" applyFill="1" applyAlignment="1">
      <alignment horizontal="right" vertical="top" shrinkToFit="1"/>
    </xf>
    <xf numFmtId="0" fontId="2" fillId="0" borderId="81" xfId="1" applyFont="1" applyBorder="1"/>
    <xf numFmtId="184" fontId="61" fillId="21" borderId="80" xfId="1" applyNumberFormat="1" applyFont="1" applyFill="1" applyBorder="1" applyAlignment="1">
      <alignment horizontal="right" vertical="center" wrapText="1"/>
    </xf>
    <xf numFmtId="184" fontId="61" fillId="21" borderId="80" xfId="1" applyNumberFormat="1" applyFont="1" applyFill="1" applyBorder="1" applyAlignment="1">
      <alignment horizontal="right" vertical="top" shrinkToFit="1"/>
    </xf>
    <xf numFmtId="0" fontId="2" fillId="14" borderId="81" xfId="1" applyFont="1" applyFill="1" applyBorder="1"/>
    <xf numFmtId="0" fontId="11" fillId="21" borderId="14" xfId="1" applyFont="1" applyFill="1" applyBorder="1" applyAlignment="1">
      <alignment horizontal="left" vertical="top" wrapText="1"/>
    </xf>
    <xf numFmtId="184" fontId="61" fillId="21" borderId="14" xfId="1" applyNumberFormat="1" applyFont="1" applyFill="1" applyBorder="1" applyAlignment="1">
      <alignment horizontal="right" vertical="center" wrapText="1"/>
    </xf>
    <xf numFmtId="184" fontId="61" fillId="21" borderId="14" xfId="1" applyNumberFormat="1" applyFont="1" applyFill="1" applyBorder="1" applyAlignment="1">
      <alignment horizontal="right" vertical="top" shrinkToFit="1"/>
    </xf>
    <xf numFmtId="0" fontId="59" fillId="4" borderId="80" xfId="1" applyFont="1" applyFill="1" applyBorder="1" applyAlignment="1">
      <alignment horizontal="center" vertical="top" wrapText="1"/>
    </xf>
    <xf numFmtId="1" fontId="61" fillId="4" borderId="80" xfId="1" applyNumberFormat="1" applyFont="1" applyFill="1" applyBorder="1" applyAlignment="1">
      <alignment horizontal="center" vertical="top" shrinkToFit="1"/>
    </xf>
    <xf numFmtId="1" fontId="61" fillId="4" borderId="80" xfId="1" applyNumberFormat="1" applyFont="1" applyFill="1" applyBorder="1" applyAlignment="1">
      <alignment horizontal="left" vertical="top" indent="1" shrinkToFit="1"/>
    </xf>
    <xf numFmtId="0" fontId="61" fillId="22" borderId="42" xfId="1" applyFont="1" applyFill="1" applyBorder="1"/>
    <xf numFmtId="0" fontId="61" fillId="22" borderId="42" xfId="1" applyFont="1" applyFill="1" applyBorder="1" applyAlignment="1">
      <alignment horizontal="right"/>
    </xf>
    <xf numFmtId="184" fontId="61" fillId="24" borderId="2" xfId="1" applyNumberFormat="1" applyFont="1" applyFill="1" applyBorder="1" applyAlignment="1">
      <alignment horizontal="right" vertical="center" wrapText="1"/>
    </xf>
    <xf numFmtId="186" fontId="83" fillId="0" borderId="0" xfId="0" applyNumberFormat="1" applyFont="1"/>
    <xf numFmtId="184" fontId="61" fillId="26" borderId="2" xfId="1" applyNumberFormat="1" applyFont="1" applyFill="1" applyBorder="1" applyAlignment="1">
      <alignment horizontal="right" vertical="top" shrinkToFit="1"/>
    </xf>
    <xf numFmtId="0" fontId="4" fillId="27" borderId="2" xfId="1" applyFont="1" applyFill="1" applyBorder="1" applyAlignment="1">
      <alignment horizontal="left" vertical="center" wrapText="1"/>
    </xf>
    <xf numFmtId="184" fontId="61" fillId="28" borderId="14" xfId="1" applyNumberFormat="1" applyFont="1" applyFill="1" applyBorder="1" applyAlignment="1">
      <alignment horizontal="right" vertical="center" wrapText="1"/>
    </xf>
    <xf numFmtId="184" fontId="61" fillId="28" borderId="14" xfId="1" applyNumberFormat="1" applyFont="1" applyFill="1" applyBorder="1" applyAlignment="1">
      <alignment horizontal="right" vertical="top" shrinkToFit="1"/>
    </xf>
    <xf numFmtId="0" fontId="2" fillId="23" borderId="0" xfId="1" applyFont="1" applyFill="1"/>
    <xf numFmtId="0" fontId="4" fillId="29" borderId="2" xfId="1" applyFont="1" applyFill="1" applyBorder="1" applyAlignment="1">
      <alignment horizontal="left" vertical="center" wrapText="1"/>
    </xf>
    <xf numFmtId="184" fontId="61" fillId="30" borderId="2" xfId="1" applyNumberFormat="1" applyFont="1" applyFill="1" applyBorder="1" applyAlignment="1">
      <alignment horizontal="right" vertical="center" wrapText="1"/>
    </xf>
    <xf numFmtId="184" fontId="61" fillId="30" borderId="2" xfId="1" applyNumberFormat="1" applyFont="1" applyFill="1" applyBorder="1" applyAlignment="1">
      <alignment horizontal="right" vertical="top" shrinkToFit="1"/>
    </xf>
    <xf numFmtId="0" fontId="2" fillId="19" borderId="0" xfId="1" applyFont="1" applyFill="1"/>
    <xf numFmtId="184" fontId="61" fillId="26" borderId="42" xfId="1" applyNumberFormat="1" applyFont="1" applyFill="1" applyBorder="1" applyAlignment="1">
      <alignment horizontal="right" vertical="center" wrapText="1"/>
    </xf>
    <xf numFmtId="184" fontId="61" fillId="26" borderId="42" xfId="1" applyNumberFormat="1" applyFont="1" applyFill="1" applyBorder="1" applyAlignment="1">
      <alignment horizontal="right" vertical="center" shrinkToFit="1"/>
    </xf>
    <xf numFmtId="184" fontId="61" fillId="26" borderId="42" xfId="1" applyNumberFormat="1" applyFont="1" applyFill="1" applyBorder="1" applyAlignment="1">
      <alignment horizontal="right" vertical="top" shrinkToFit="1"/>
    </xf>
    <xf numFmtId="0" fontId="61" fillId="22" borderId="1" xfId="1" applyFont="1" applyFill="1" applyBorder="1"/>
    <xf numFmtId="0" fontId="61" fillId="22" borderId="0" xfId="1" applyFont="1" applyFill="1"/>
    <xf numFmtId="184" fontId="61" fillId="32" borderId="80" xfId="1" applyNumberFormat="1" applyFont="1" applyFill="1" applyBorder="1" applyAlignment="1">
      <alignment horizontal="right" vertical="center" wrapText="1"/>
    </xf>
    <xf numFmtId="184" fontId="61" fillId="32" borderId="80" xfId="1" applyNumberFormat="1" applyFont="1" applyFill="1" applyBorder="1" applyAlignment="1">
      <alignment horizontal="right" vertical="top" shrinkToFit="1"/>
    </xf>
    <xf numFmtId="0" fontId="2" fillId="33" borderId="81" xfId="1" applyFont="1" applyFill="1" applyBorder="1"/>
    <xf numFmtId="187" fontId="59" fillId="0" borderId="35" xfId="0" applyNumberFormat="1" applyFont="1" applyBorder="1"/>
    <xf numFmtId="187" fontId="59" fillId="0" borderId="0" xfId="0" applyNumberFormat="1" applyFont="1"/>
    <xf numFmtId="187" fontId="59" fillId="18" borderId="35" xfId="0" applyNumberFormat="1" applyFont="1" applyFill="1" applyBorder="1"/>
    <xf numFmtId="187" fontId="59" fillId="18" borderId="0" xfId="0" applyNumberFormat="1" applyFont="1" applyFill="1"/>
    <xf numFmtId="187" fontId="59" fillId="0" borderId="78" xfId="0" applyNumberFormat="1" applyFont="1" applyBorder="1"/>
    <xf numFmtId="187" fontId="59" fillId="0" borderId="25" xfId="0" applyNumberFormat="1" applyFont="1" applyBorder="1"/>
    <xf numFmtId="187" fontId="59" fillId="18" borderId="78" xfId="0" applyNumberFormat="1" applyFont="1" applyFill="1" applyBorder="1"/>
    <xf numFmtId="184" fontId="84" fillId="30" borderId="2" xfId="1" applyNumberFormat="1" applyFont="1" applyFill="1" applyBorder="1" applyAlignment="1">
      <alignment horizontal="right" vertical="center" wrapText="1"/>
    </xf>
    <xf numFmtId="184" fontId="61" fillId="26" borderId="2" xfId="1" applyNumberFormat="1" applyFont="1" applyFill="1" applyBorder="1" applyAlignment="1">
      <alignment horizontal="right" vertical="center" wrapText="1"/>
    </xf>
    <xf numFmtId="0" fontId="61" fillId="22" borderId="42" xfId="1" applyFont="1" applyFill="1" applyBorder="1" applyAlignment="1">
      <alignment horizontal="left"/>
    </xf>
    <xf numFmtId="187" fontId="59" fillId="14" borderId="35" xfId="0" applyNumberFormat="1" applyFont="1" applyFill="1" applyBorder="1"/>
    <xf numFmtId="187" fontId="59" fillId="14" borderId="0" xfId="0" applyNumberFormat="1" applyFont="1" applyFill="1"/>
    <xf numFmtId="184" fontId="84" fillId="26" borderId="42" xfId="1" applyNumberFormat="1" applyFont="1" applyFill="1" applyBorder="1" applyAlignment="1">
      <alignment horizontal="right" vertical="center" wrapText="1"/>
    </xf>
    <xf numFmtId="0" fontId="59" fillId="0" borderId="3" xfId="1" applyFont="1" applyBorder="1" applyAlignment="1">
      <alignment horizontal="left" vertical="top" wrapText="1" indent="1"/>
    </xf>
    <xf numFmtId="0" fontId="59" fillId="0" borderId="3" xfId="1" applyFont="1" applyBorder="1" applyAlignment="1">
      <alignment horizontal="left" vertical="top" wrapText="1"/>
    </xf>
    <xf numFmtId="0" fontId="59" fillId="4" borderId="2" xfId="1" applyFont="1" applyFill="1" applyBorder="1" applyAlignment="1">
      <alignment horizontal="left" vertical="top" wrapText="1"/>
    </xf>
    <xf numFmtId="0" fontId="59" fillId="4" borderId="2" xfId="1" applyFont="1" applyFill="1" applyBorder="1" applyAlignment="1">
      <alignment horizontal="left" vertical="top" wrapText="1" indent="1"/>
    </xf>
    <xf numFmtId="1" fontId="61" fillId="4" borderId="7" xfId="1" applyNumberFormat="1" applyFont="1" applyFill="1" applyBorder="1" applyAlignment="1">
      <alignment horizontal="center" vertical="top" shrinkToFit="1"/>
    </xf>
    <xf numFmtId="1" fontId="61" fillId="4" borderId="8" xfId="1" applyNumberFormat="1" applyFont="1" applyFill="1" applyBorder="1" applyAlignment="1">
      <alignment horizontal="center" vertical="top" shrinkToFit="1"/>
    </xf>
    <xf numFmtId="1" fontId="61" fillId="4" borderId="5" xfId="1" applyNumberFormat="1" applyFont="1" applyFill="1" applyBorder="1" applyAlignment="1">
      <alignment horizontal="center" vertical="top" shrinkToFit="1"/>
    </xf>
    <xf numFmtId="1" fontId="61" fillId="4" borderId="41" xfId="1" applyNumberFormat="1" applyFont="1" applyFill="1" applyBorder="1" applyAlignment="1">
      <alignment horizontal="center" vertical="top" shrinkToFit="1"/>
    </xf>
    <xf numFmtId="1" fontId="61" fillId="4" borderId="39" xfId="1" applyNumberFormat="1" applyFont="1" applyFill="1" applyBorder="1" applyAlignment="1">
      <alignment horizontal="center" vertical="top" shrinkToFit="1"/>
    </xf>
    <xf numFmtId="1" fontId="61" fillId="4" borderId="40" xfId="1" applyNumberFormat="1" applyFont="1" applyFill="1" applyBorder="1" applyAlignment="1">
      <alignment horizontal="center" vertical="top" shrinkToFit="1"/>
    </xf>
    <xf numFmtId="0" fontId="9" fillId="0" borderId="2" xfId="1" applyFont="1" applyBorder="1" applyAlignment="1">
      <alignment horizontal="left" vertical="center" wrapText="1"/>
    </xf>
    <xf numFmtId="0" fontId="9" fillId="0" borderId="2" xfId="1" applyFont="1" applyBorder="1" applyAlignment="1">
      <alignment horizontal="left" vertical="top" wrapText="1"/>
    </xf>
    <xf numFmtId="0" fontId="7" fillId="0" borderId="2" xfId="1" applyFont="1" applyBorder="1" applyAlignment="1">
      <alignment horizontal="left" vertical="center" wrapText="1"/>
    </xf>
    <xf numFmtId="0" fontId="8" fillId="3" borderId="2" xfId="1" applyFont="1" applyFill="1" applyBorder="1" applyAlignment="1">
      <alignment horizontal="left" vertical="top" wrapText="1"/>
    </xf>
    <xf numFmtId="0" fontId="7" fillId="0" borderId="2" xfId="1" applyFont="1" applyBorder="1" applyAlignment="1">
      <alignment horizontal="left" vertical="top" wrapText="1"/>
    </xf>
    <xf numFmtId="0" fontId="7" fillId="0" borderId="2" xfId="1" applyFont="1" applyBorder="1" applyAlignment="1">
      <alignment horizontal="left" vertical="top" wrapText="1" indent="1"/>
    </xf>
    <xf numFmtId="0" fontId="8" fillId="0" borderId="2" xfId="1" applyFont="1" applyBorder="1" applyAlignment="1">
      <alignment horizontal="left" vertical="top" wrapText="1" indent="2"/>
    </xf>
    <xf numFmtId="0" fontId="6" fillId="0" borderId="3" xfId="1" applyFont="1" applyBorder="1" applyAlignment="1">
      <alignment horizontal="left" vertical="top" wrapText="1"/>
    </xf>
    <xf numFmtId="0" fontId="8" fillId="2" borderId="2" xfId="1" applyFont="1" applyFill="1" applyBorder="1" applyAlignment="1">
      <alignment horizontal="left" vertical="top" wrapText="1"/>
    </xf>
    <xf numFmtId="0" fontId="7" fillId="0" borderId="2" xfId="1" applyFont="1" applyBorder="1" applyAlignment="1">
      <alignment horizontal="left" vertical="center" wrapText="1" indent="1"/>
    </xf>
    <xf numFmtId="0" fontId="8" fillId="0" borderId="2" xfId="1" applyFont="1" applyBorder="1" applyAlignment="1">
      <alignment horizontal="left" vertical="top" wrapText="1"/>
    </xf>
    <xf numFmtId="0" fontId="7" fillId="0" borderId="2" xfId="1" applyFont="1" applyBorder="1" applyAlignment="1">
      <alignment horizontal="center" vertical="center" wrapText="1"/>
    </xf>
    <xf numFmtId="0" fontId="2" fillId="0" borderId="2" xfId="1" applyFont="1" applyBorder="1" applyAlignment="1">
      <alignment horizontal="left" vertical="top" wrapText="1"/>
    </xf>
    <xf numFmtId="0" fontId="8" fillId="0" borderId="14" xfId="1" applyFont="1" applyBorder="1" applyAlignment="1">
      <alignment horizontal="left" vertical="top" wrapText="1"/>
    </xf>
    <xf numFmtId="0" fontId="7" fillId="0" borderId="6" xfId="1" applyFont="1" applyBorder="1" applyAlignment="1">
      <alignment horizontal="left" vertical="top" wrapText="1"/>
    </xf>
    <xf numFmtId="0" fontId="8" fillId="0" borderId="2" xfId="1" applyFont="1" applyBorder="1" applyAlignment="1">
      <alignment horizontal="left" vertical="top" wrapText="1" indent="1"/>
    </xf>
    <xf numFmtId="0" fontId="11" fillId="21" borderId="7" xfId="1" applyFont="1" applyFill="1" applyBorder="1" applyAlignment="1">
      <alignment horizontal="left" vertical="top" wrapText="1"/>
    </xf>
    <xf numFmtId="0" fontId="11" fillId="21" borderId="8" xfId="1" applyFont="1" applyFill="1" applyBorder="1" applyAlignment="1">
      <alignment horizontal="left" vertical="top" wrapText="1"/>
    </xf>
    <xf numFmtId="0" fontId="11" fillId="21" borderId="2" xfId="1" applyFont="1" applyFill="1" applyBorder="1" applyAlignment="1">
      <alignment horizontal="left" vertical="top" wrapText="1"/>
    </xf>
    <xf numFmtId="0" fontId="11" fillId="21" borderId="14" xfId="1" applyFont="1" applyFill="1" applyBorder="1" applyAlignment="1">
      <alignment horizontal="left" vertical="top" wrapText="1"/>
    </xf>
    <xf numFmtId="0" fontId="4" fillId="21" borderId="2" xfId="1" applyFont="1" applyFill="1" applyBorder="1" applyAlignment="1">
      <alignment horizontal="left" vertical="top" wrapText="1"/>
    </xf>
    <xf numFmtId="0" fontId="73" fillId="0" borderId="3" xfId="1" applyFont="1" applyBorder="1" applyAlignment="1">
      <alignment horizontal="left" vertical="top" wrapText="1"/>
    </xf>
    <xf numFmtId="0" fontId="10" fillId="0" borderId="3" xfId="1" applyFont="1" applyBorder="1" applyAlignment="1">
      <alignment horizontal="left" vertical="top" wrapText="1" indent="1"/>
    </xf>
    <xf numFmtId="0" fontId="10" fillId="0" borderId="3" xfId="1" applyFont="1" applyBorder="1" applyAlignment="1">
      <alignment horizontal="left" vertical="top" wrapText="1"/>
    </xf>
    <xf numFmtId="0" fontId="5" fillId="4" borderId="2" xfId="1" applyFont="1" applyFill="1" applyBorder="1" applyAlignment="1">
      <alignment horizontal="left" vertical="top" wrapText="1" indent="1"/>
    </xf>
    <xf numFmtId="0" fontId="5" fillId="4" borderId="80" xfId="1" applyFont="1" applyFill="1" applyBorder="1" applyAlignment="1">
      <alignment horizontal="left" vertical="top" wrapText="1" indent="1"/>
    </xf>
    <xf numFmtId="0" fontId="5" fillId="4" borderId="2" xfId="1" applyFont="1" applyFill="1" applyBorder="1" applyAlignment="1">
      <alignment horizontal="left" vertical="top" wrapText="1"/>
    </xf>
    <xf numFmtId="0" fontId="5" fillId="4" borderId="80" xfId="1" applyFont="1" applyFill="1" applyBorder="1" applyAlignment="1">
      <alignment horizontal="left" vertical="top" wrapText="1"/>
    </xf>
    <xf numFmtId="0" fontId="4" fillId="29" borderId="2" xfId="1" applyFont="1" applyFill="1" applyBorder="1" applyAlignment="1">
      <alignment horizontal="right" vertical="top" wrapText="1"/>
    </xf>
    <xf numFmtId="0" fontId="79" fillId="20" borderId="0" xfId="1" applyFont="1" applyFill="1" applyAlignment="1">
      <alignment horizontal="left" vertical="top" wrapText="1"/>
    </xf>
    <xf numFmtId="0" fontId="4" fillId="3" borderId="14" xfId="1" applyFont="1" applyFill="1" applyBorder="1" applyAlignment="1">
      <alignment horizontal="center" vertical="top" wrapText="1"/>
    </xf>
    <xf numFmtId="0" fontId="4" fillId="3" borderId="2" xfId="1" applyFont="1" applyFill="1" applyBorder="1" applyAlignment="1">
      <alignment horizontal="center" vertical="top" wrapText="1"/>
    </xf>
    <xf numFmtId="0" fontId="4" fillId="31" borderId="80" xfId="1" applyFont="1" applyFill="1" applyBorder="1" applyAlignment="1">
      <alignment horizontal="right" vertical="top" wrapText="1" indent="2"/>
    </xf>
    <xf numFmtId="0" fontId="4" fillId="21" borderId="80" xfId="1" applyFont="1" applyFill="1" applyBorder="1" applyAlignment="1">
      <alignment horizontal="left" vertical="top" wrapText="1"/>
    </xf>
    <xf numFmtId="0" fontId="4" fillId="27" borderId="14" xfId="1" applyFont="1" applyFill="1" applyBorder="1" applyAlignment="1">
      <alignment horizontal="right" vertical="top" wrapText="1"/>
    </xf>
    <xf numFmtId="0" fontId="11" fillId="25" borderId="16" xfId="1" applyFont="1" applyFill="1" applyBorder="1" applyAlignment="1">
      <alignment horizontal="center" vertical="top" wrapText="1"/>
    </xf>
    <xf numFmtId="0" fontId="11" fillId="25" borderId="0" xfId="1" applyFont="1" applyFill="1" applyAlignment="1">
      <alignment horizontal="center" vertical="top" wrapText="1"/>
    </xf>
    <xf numFmtId="0" fontId="11" fillId="25" borderId="2" xfId="1" applyFont="1" applyFill="1" applyBorder="1" applyAlignment="1">
      <alignment horizontal="center" vertical="top" wrapText="1"/>
    </xf>
    <xf numFmtId="0" fontId="11" fillId="21" borderId="80" xfId="1" applyFont="1" applyFill="1" applyBorder="1" applyAlignment="1">
      <alignment horizontal="left" vertical="top" wrapText="1"/>
    </xf>
    <xf numFmtId="0" fontId="8" fillId="4" borderId="2" xfId="1" applyFont="1" applyFill="1" applyBorder="1" applyAlignment="1">
      <alignment horizontal="left" vertical="top" wrapText="1"/>
    </xf>
    <xf numFmtId="0" fontId="8" fillId="2" borderId="2" xfId="1" applyFont="1" applyFill="1" applyBorder="1" applyAlignment="1">
      <alignment horizontal="left" vertical="top" wrapText="1" indent="4"/>
    </xf>
    <xf numFmtId="0" fontId="8" fillId="0" borderId="6" xfId="1" applyFont="1" applyBorder="1" applyAlignment="1">
      <alignment horizontal="left" vertical="top" wrapText="1"/>
    </xf>
    <xf numFmtId="0" fontId="8" fillId="0" borderId="2" xfId="1" applyFont="1" applyBorder="1" applyAlignment="1">
      <alignment horizontal="center" vertical="top" wrapText="1"/>
    </xf>
    <xf numFmtId="0" fontId="20" fillId="0" borderId="2" xfId="1" applyFont="1" applyBorder="1" applyAlignment="1">
      <alignment horizontal="left" vertical="top" wrapText="1"/>
    </xf>
    <xf numFmtId="0" fontId="19" fillId="0" borderId="2" xfId="1" applyFont="1" applyBorder="1" applyAlignment="1">
      <alignment horizontal="left" vertical="top" wrapText="1"/>
    </xf>
    <xf numFmtId="0" fontId="8" fillId="0" borderId="11" xfId="1" applyFont="1" applyBorder="1" applyAlignment="1">
      <alignment horizontal="left" vertical="top" wrapText="1" indent="1"/>
    </xf>
    <xf numFmtId="0" fontId="2" fillId="0" borderId="14" xfId="1" applyFont="1" applyBorder="1" applyAlignment="1">
      <alignment horizontal="left" vertical="center" wrapText="1"/>
    </xf>
    <xf numFmtId="0" fontId="2" fillId="0" borderId="14" xfId="1" applyFont="1" applyBorder="1" applyAlignment="1">
      <alignment horizontal="left" vertical="top" wrapText="1"/>
    </xf>
    <xf numFmtId="0" fontId="5" fillId="0" borderId="3" xfId="1" applyFont="1" applyBorder="1" applyAlignment="1">
      <alignment horizontal="left" vertical="top" wrapText="1"/>
    </xf>
    <xf numFmtId="0" fontId="14" fillId="0" borderId="3" xfId="1" applyFont="1" applyBorder="1" applyAlignment="1">
      <alignment horizontal="left" vertical="top" wrapText="1" indent="1"/>
    </xf>
    <xf numFmtId="0" fontId="14" fillId="3" borderId="2" xfId="1" applyFont="1" applyFill="1" applyBorder="1" applyAlignment="1">
      <alignment horizontal="left" vertical="top" wrapText="1"/>
    </xf>
    <xf numFmtId="0" fontId="8" fillId="3" borderId="2" xfId="1" applyFont="1" applyFill="1" applyBorder="1" applyAlignment="1">
      <alignment horizontal="left" vertical="top" wrapText="1" indent="1"/>
    </xf>
    <xf numFmtId="0" fontId="8" fillId="3" borderId="2" xfId="1" applyFont="1" applyFill="1" applyBorder="1" applyAlignment="1">
      <alignment horizontal="left" vertical="top" wrapText="1" indent="4"/>
    </xf>
    <xf numFmtId="0" fontId="29" fillId="7" borderId="2" xfId="1" applyFont="1" applyFill="1" applyBorder="1" applyAlignment="1">
      <alignment horizontal="left" vertical="top" wrapText="1"/>
    </xf>
    <xf numFmtId="178" fontId="26" fillId="13" borderId="19" xfId="1" applyNumberFormat="1" applyFont="1" applyFill="1" applyBorder="1" applyAlignment="1">
      <alignment horizontal="center"/>
    </xf>
    <xf numFmtId="178" fontId="26" fillId="13" borderId="0" xfId="1" applyNumberFormat="1" applyFont="1" applyFill="1" applyAlignment="1">
      <alignment horizontal="center"/>
    </xf>
    <xf numFmtId="178" fontId="26" fillId="13" borderId="22" xfId="1" applyNumberFormat="1" applyFont="1" applyFill="1" applyBorder="1" applyAlignment="1">
      <alignment horizontal="center"/>
    </xf>
    <xf numFmtId="179" fontId="35" fillId="0" borderId="17" xfId="1" applyNumberFormat="1" applyFont="1" applyBorder="1" applyAlignment="1">
      <alignment horizontal="center"/>
    </xf>
    <xf numFmtId="179" fontId="35" fillId="0" borderId="0" xfId="1" applyNumberFormat="1" applyFont="1" applyAlignment="1">
      <alignment horizontal="center"/>
    </xf>
    <xf numFmtId="179" fontId="35" fillId="0" borderId="20" xfId="1" applyNumberFormat="1" applyFont="1" applyBorder="1" applyAlignment="1">
      <alignment horizontal="center"/>
    </xf>
    <xf numFmtId="179" fontId="23" fillId="0" borderId="18" xfId="1" applyNumberFormat="1" applyFont="1" applyBorder="1" applyAlignment="1">
      <alignment horizontal="center"/>
    </xf>
    <xf numFmtId="179" fontId="23" fillId="0" borderId="0" xfId="1" applyNumberFormat="1" applyFont="1" applyAlignment="1">
      <alignment horizontal="center"/>
    </xf>
    <xf numFmtId="179" fontId="23" fillId="0" borderId="23" xfId="1" applyNumberFormat="1" applyFont="1" applyBorder="1" applyAlignment="1">
      <alignment horizontal="center"/>
    </xf>
    <xf numFmtId="177" fontId="23" fillId="5" borderId="45" xfId="1" applyNumberFormat="1" applyFont="1" applyFill="1" applyBorder="1" applyAlignment="1">
      <alignment horizontal="center"/>
    </xf>
    <xf numFmtId="177" fontId="23" fillId="5" borderId="46" xfId="1" applyNumberFormat="1" applyFont="1" applyFill="1" applyBorder="1" applyAlignment="1">
      <alignment horizontal="center"/>
    </xf>
    <xf numFmtId="177" fontId="23" fillId="5" borderId="47" xfId="1" applyNumberFormat="1" applyFont="1" applyFill="1" applyBorder="1" applyAlignment="1">
      <alignment horizontal="center"/>
    </xf>
    <xf numFmtId="177" fontId="23" fillId="5" borderId="48" xfId="1" applyNumberFormat="1" applyFont="1" applyFill="1" applyBorder="1" applyAlignment="1">
      <alignment horizontal="center"/>
    </xf>
    <xf numFmtId="177" fontId="23" fillId="5" borderId="49" xfId="1" applyNumberFormat="1" applyFont="1" applyFill="1" applyBorder="1" applyAlignment="1">
      <alignment horizontal="center"/>
    </xf>
    <xf numFmtId="177" fontId="23" fillId="5" borderId="50" xfId="1" applyNumberFormat="1" applyFont="1" applyFill="1" applyBorder="1" applyAlignment="1">
      <alignment horizontal="center"/>
    </xf>
    <xf numFmtId="177" fontId="23" fillId="5" borderId="51" xfId="1" applyNumberFormat="1" applyFont="1" applyFill="1" applyBorder="1" applyAlignment="1">
      <alignment horizontal="center"/>
    </xf>
    <xf numFmtId="177" fontId="23" fillId="5" borderId="52" xfId="1" applyNumberFormat="1" applyFont="1" applyFill="1" applyBorder="1" applyAlignment="1">
      <alignment horizontal="center"/>
    </xf>
    <xf numFmtId="177" fontId="23" fillId="5" borderId="53" xfId="1" applyNumberFormat="1" applyFont="1" applyFill="1" applyBorder="1" applyAlignment="1">
      <alignment horizontal="center"/>
    </xf>
    <xf numFmtId="177" fontId="23" fillId="5" borderId="54" xfId="1" applyNumberFormat="1" applyFont="1" applyFill="1" applyBorder="1" applyAlignment="1">
      <alignment horizontal="center"/>
    </xf>
    <xf numFmtId="177" fontId="24" fillId="5" borderId="55" xfId="1" applyNumberFormat="1" applyFont="1" applyFill="1" applyBorder="1" applyAlignment="1">
      <alignment horizontal="center"/>
    </xf>
    <xf numFmtId="177" fontId="24" fillId="5" borderId="56" xfId="1" applyNumberFormat="1" applyFont="1" applyFill="1" applyBorder="1" applyAlignment="1">
      <alignment horizontal="center"/>
    </xf>
    <xf numFmtId="177" fontId="24" fillId="5" borderId="57" xfId="1" applyNumberFormat="1" applyFont="1" applyFill="1" applyBorder="1" applyAlignment="1">
      <alignment horizontal="center"/>
    </xf>
    <xf numFmtId="0" fontId="24" fillId="5" borderId="58" xfId="1" applyFont="1" applyFill="1" applyBorder="1" applyAlignment="1">
      <alignment horizontal="center"/>
    </xf>
    <xf numFmtId="0" fontId="24" fillId="5" borderId="59" xfId="1" applyFont="1" applyFill="1" applyBorder="1" applyAlignment="1">
      <alignment horizontal="center"/>
    </xf>
    <xf numFmtId="0" fontId="24" fillId="5" borderId="60" xfId="1" applyFont="1" applyFill="1" applyBorder="1" applyAlignment="1">
      <alignment horizontal="center"/>
    </xf>
    <xf numFmtId="177" fontId="24" fillId="0" borderId="55" xfId="1" applyNumberFormat="1" applyFont="1" applyBorder="1" applyAlignment="1">
      <alignment horizontal="center"/>
    </xf>
    <xf numFmtId="177" fontId="24" fillId="0" borderId="56" xfId="1" applyNumberFormat="1" applyFont="1" applyBorder="1" applyAlignment="1">
      <alignment horizontal="center"/>
    </xf>
    <xf numFmtId="177" fontId="24" fillId="0" borderId="57" xfId="1" applyNumberFormat="1" applyFont="1" applyBorder="1" applyAlignment="1">
      <alignment horizontal="center"/>
    </xf>
    <xf numFmtId="0" fontId="24" fillId="0" borderId="55" xfId="1" applyFont="1" applyBorder="1" applyAlignment="1">
      <alignment horizontal="center"/>
    </xf>
    <xf numFmtId="0" fontId="24" fillId="0" borderId="61" xfId="1" applyFont="1" applyBorder="1" applyAlignment="1">
      <alignment horizontal="center"/>
    </xf>
    <xf numFmtId="0" fontId="24" fillId="0" borderId="62" xfId="1" applyFont="1" applyBorder="1" applyAlignment="1">
      <alignment horizontal="center"/>
    </xf>
    <xf numFmtId="0" fontId="26" fillId="0" borderId="55" xfId="0" applyFont="1" applyBorder="1" applyAlignment="1">
      <alignment horizontal="center"/>
    </xf>
    <xf numFmtId="0" fontId="26" fillId="0" borderId="63" xfId="0" applyFont="1" applyBorder="1" applyAlignment="1">
      <alignment horizontal="center"/>
    </xf>
    <xf numFmtId="0" fontId="26" fillId="0" borderId="60" xfId="0" applyFont="1" applyBorder="1" applyAlignment="1">
      <alignment horizontal="center"/>
    </xf>
    <xf numFmtId="177" fontId="23" fillId="5" borderId="0" xfId="1" applyNumberFormat="1" applyFont="1" applyFill="1" applyAlignment="1">
      <alignment horizontal="center"/>
    </xf>
    <xf numFmtId="0" fontId="21" fillId="0" borderId="3" xfId="1" applyFont="1" applyBorder="1" applyAlignment="1">
      <alignment horizontal="left" vertical="top" wrapText="1"/>
    </xf>
    <xf numFmtId="0" fontId="70" fillId="0" borderId="3" xfId="1" applyFont="1" applyBorder="1" applyAlignment="1">
      <alignment horizontal="left" vertical="top" wrapText="1"/>
    </xf>
    <xf numFmtId="0" fontId="70" fillId="0" borderId="3" xfId="1" applyFont="1" applyBorder="1" applyAlignment="1">
      <alignment horizontal="left" vertical="top" wrapText="1" indent="3"/>
    </xf>
    <xf numFmtId="0" fontId="26" fillId="3" borderId="2" xfId="1" applyFont="1" applyFill="1" applyBorder="1" applyAlignment="1">
      <alignment horizontal="left" vertical="top" wrapText="1" indent="1"/>
    </xf>
    <xf numFmtId="0" fontId="71" fillId="3" borderId="2" xfId="1" applyFont="1" applyFill="1" applyBorder="1" applyAlignment="1">
      <alignment horizontal="center" vertical="top" wrapText="1"/>
    </xf>
    <xf numFmtId="177" fontId="26" fillId="3" borderId="2" xfId="1" applyNumberFormat="1" applyFont="1" applyFill="1" applyBorder="1" applyAlignment="1">
      <alignment horizontal="left" vertical="top" wrapText="1" indent="1"/>
    </xf>
    <xf numFmtId="0" fontId="26" fillId="3" borderId="2" xfId="1" applyFont="1" applyFill="1" applyBorder="1" applyAlignment="1">
      <alignment horizontal="center" vertical="top" wrapText="1"/>
    </xf>
    <xf numFmtId="0" fontId="26" fillId="3" borderId="2" xfId="1" applyFont="1" applyFill="1" applyBorder="1" applyAlignment="1">
      <alignment horizontal="left" vertical="top" wrapText="1" indent="4"/>
    </xf>
    <xf numFmtId="0" fontId="6" fillId="0" borderId="6" xfId="1" applyFont="1" applyBorder="1" applyAlignment="1">
      <alignment horizontal="left" vertical="top" wrapText="1"/>
    </xf>
    <xf numFmtId="0" fontId="6" fillId="0" borderId="2" xfId="1" applyFont="1" applyBorder="1" applyAlignment="1">
      <alignment horizontal="left" vertical="top" wrapText="1" indent="1"/>
    </xf>
    <xf numFmtId="0" fontId="6" fillId="0" borderId="2" xfId="1" applyFont="1" applyBorder="1" applyAlignment="1">
      <alignment horizontal="left" vertical="top" wrapText="1"/>
    </xf>
    <xf numFmtId="0" fontId="6" fillId="12" borderId="2" xfId="1" applyFont="1" applyFill="1" applyBorder="1" applyAlignment="1">
      <alignment horizontal="left" vertical="top" wrapText="1"/>
    </xf>
    <xf numFmtId="179" fontId="33" fillId="0" borderId="74" xfId="1" applyNumberFormat="1" applyFont="1" applyBorder="1" applyAlignment="1">
      <alignment horizontal="right" vertical="top" shrinkToFit="1"/>
    </xf>
    <xf numFmtId="179" fontId="33" fillId="0" borderId="5" xfId="1" applyNumberFormat="1" applyFont="1" applyBorder="1" applyAlignment="1">
      <alignment horizontal="right" vertical="top" shrinkToFit="1"/>
    </xf>
    <xf numFmtId="179" fontId="33" fillId="0" borderId="8" xfId="1" applyNumberFormat="1" applyFont="1" applyBorder="1" applyAlignment="1">
      <alignment horizontal="right" vertical="top" shrinkToFit="1"/>
    </xf>
    <xf numFmtId="0" fontId="29" fillId="0" borderId="75" xfId="1" applyFont="1" applyBorder="1" applyAlignment="1">
      <alignment horizontal="center" vertical="top" wrapText="1"/>
    </xf>
    <xf numFmtId="0" fontId="29" fillId="0" borderId="6" xfId="1" applyFont="1" applyBorder="1" applyAlignment="1">
      <alignment horizontal="center" vertical="top" wrapText="1"/>
    </xf>
    <xf numFmtId="0" fontId="29" fillId="0" borderId="10" xfId="1" applyFont="1" applyBorder="1" applyAlignment="1">
      <alignment horizontal="center" vertical="top" wrapText="1"/>
    </xf>
    <xf numFmtId="0" fontId="29" fillId="0" borderId="76" xfId="1" applyFont="1" applyBorder="1" applyAlignment="1">
      <alignment horizontal="center" vertical="top" wrapText="1"/>
    </xf>
    <xf numFmtId="0" fontId="29" fillId="0" borderId="3" xfId="1" applyFont="1" applyBorder="1" applyAlignment="1">
      <alignment horizontal="center" vertical="top" wrapText="1"/>
    </xf>
    <xf numFmtId="0" fontId="29" fillId="0" borderId="13" xfId="1" applyFont="1" applyBorder="1" applyAlignment="1">
      <alignment horizontal="center" vertical="top" wrapText="1"/>
    </xf>
    <xf numFmtId="3" fontId="72" fillId="4" borderId="11" xfId="1" applyNumberFormat="1" applyFont="1" applyFill="1" applyBorder="1" applyAlignment="1">
      <alignment horizontal="right" wrapText="1"/>
    </xf>
    <xf numFmtId="3" fontId="72" fillId="4" borderId="14" xfId="1" applyNumberFormat="1" applyFont="1" applyFill="1" applyBorder="1" applyAlignment="1">
      <alignment horizontal="right" wrapText="1"/>
    </xf>
    <xf numFmtId="182" fontId="59" fillId="10" borderId="41" xfId="0" applyNumberFormat="1" applyFont="1" applyFill="1" applyBorder="1" applyAlignment="1">
      <alignment horizontal="center"/>
    </xf>
    <xf numFmtId="182" fontId="59" fillId="10" borderId="39" xfId="0" applyNumberFormat="1" applyFont="1" applyFill="1" applyBorder="1" applyAlignment="1">
      <alignment horizontal="center"/>
    </xf>
    <xf numFmtId="182" fontId="59" fillId="10" borderId="40" xfId="0" applyNumberFormat="1" applyFont="1" applyFill="1" applyBorder="1" applyAlignment="1">
      <alignment horizontal="center"/>
    </xf>
    <xf numFmtId="182" fontId="59" fillId="10" borderId="36" xfId="0" applyNumberFormat="1" applyFont="1" applyFill="1" applyBorder="1" applyAlignment="1">
      <alignment horizontal="center"/>
    </xf>
    <xf numFmtId="182" fontId="59" fillId="10" borderId="37" xfId="0" applyNumberFormat="1" applyFont="1" applyFill="1" applyBorder="1" applyAlignment="1">
      <alignment horizontal="center"/>
    </xf>
    <xf numFmtId="182" fontId="59" fillId="10" borderId="38" xfId="0" applyNumberFormat="1" applyFont="1" applyFill="1" applyBorder="1" applyAlignment="1">
      <alignment horizontal="center"/>
    </xf>
    <xf numFmtId="0" fontId="6" fillId="0" borderId="0" xfId="1" applyFont="1" applyAlignment="1">
      <alignment horizontal="left" vertical="top" wrapText="1" indent="1"/>
    </xf>
    <xf numFmtId="0" fontId="2" fillId="0" borderId="2" xfId="1" applyFont="1" applyBorder="1" applyAlignment="1">
      <alignment horizontal="left" wrapText="1"/>
    </xf>
    <xf numFmtId="0" fontId="13" fillId="0" borderId="0" xfId="1" applyFont="1" applyAlignment="1">
      <alignment horizontal="left" vertical="center" wrapText="1"/>
    </xf>
    <xf numFmtId="0" fontId="13" fillId="0" borderId="0" xfId="1" applyFont="1" applyAlignment="1">
      <alignment horizontal="left" wrapText="1"/>
    </xf>
    <xf numFmtId="176" fontId="64" fillId="0" borderId="2" xfId="1" applyNumberFormat="1" applyFont="1" applyBorder="1" applyAlignment="1">
      <alignment horizontal="right" vertical="top" shrinkToFit="1"/>
    </xf>
    <xf numFmtId="0" fontId="12" fillId="0" borderId="2" xfId="1" applyFont="1" applyBorder="1" applyAlignment="1">
      <alignment horizontal="center" vertical="top" wrapText="1"/>
    </xf>
    <xf numFmtId="1" fontId="63" fillId="0" borderId="2" xfId="1" applyNumberFormat="1" applyFont="1" applyBorder="1" applyAlignment="1">
      <alignment horizontal="right" vertical="top" shrinkToFit="1"/>
    </xf>
    <xf numFmtId="0" fontId="2" fillId="0" borderId="16" xfId="1" applyFont="1" applyBorder="1" applyAlignment="1">
      <alignment horizontal="left" vertical="top" wrapText="1"/>
    </xf>
    <xf numFmtId="0" fontId="2" fillId="0" borderId="15" xfId="1" applyFont="1" applyBorder="1" applyAlignment="1">
      <alignment horizontal="left" vertical="top" wrapText="1"/>
    </xf>
    <xf numFmtId="0" fontId="2" fillId="0" borderId="16" xfId="1" applyFont="1" applyBorder="1" applyAlignment="1">
      <alignment horizontal="left" wrapText="1"/>
    </xf>
    <xf numFmtId="0" fontId="12" fillId="0" borderId="2" xfId="1" applyFont="1" applyBorder="1" applyAlignment="1">
      <alignment horizontal="left" vertical="top" wrapText="1" indent="2"/>
    </xf>
    <xf numFmtId="0" fontId="62" fillId="0" borderId="2" xfId="1" applyFont="1" applyBorder="1" applyAlignment="1">
      <alignment horizontal="left" vertical="top" wrapText="1"/>
    </xf>
    <xf numFmtId="0" fontId="2" fillId="0" borderId="4" xfId="1" applyFont="1" applyBorder="1" applyAlignment="1">
      <alignment horizontal="left" vertical="top" wrapText="1"/>
    </xf>
    <xf numFmtId="176" fontId="63" fillId="0" borderId="2" xfId="1" applyNumberFormat="1" applyFont="1" applyBorder="1" applyAlignment="1">
      <alignment horizontal="right" vertical="top" shrinkToFit="1"/>
    </xf>
    <xf numFmtId="0" fontId="3" fillId="0" borderId="0" xfId="1" applyFont="1" applyAlignment="1">
      <alignment horizontal="left" vertical="top" wrapText="1"/>
    </xf>
    <xf numFmtId="0" fontId="62" fillId="0" borderId="3" xfId="1" applyFont="1" applyBorder="1" applyAlignment="1">
      <alignment horizontal="left" vertical="top" wrapText="1"/>
    </xf>
    <xf numFmtId="0" fontId="62" fillId="0" borderId="2" xfId="1" applyFont="1" applyBorder="1" applyAlignment="1">
      <alignment horizontal="center" vertical="top" wrapText="1"/>
    </xf>
    <xf numFmtId="0" fontId="2" fillId="0" borderId="13" xfId="1" applyFont="1" applyBorder="1" applyAlignment="1">
      <alignment horizontal="left" wrapText="1"/>
    </xf>
    <xf numFmtId="0" fontId="2" fillId="0" borderId="2" xfId="1" applyFont="1" applyBorder="1" applyAlignment="1">
      <alignment horizontal="left" vertical="center" wrapText="1"/>
    </xf>
    <xf numFmtId="0" fontId="62" fillId="0" borderId="2" xfId="1" applyFont="1" applyBorder="1" applyAlignment="1">
      <alignment horizontal="right" vertical="top" wrapText="1"/>
    </xf>
    <xf numFmtId="0" fontId="12" fillId="0" borderId="16" xfId="1" applyFont="1" applyBorder="1" applyAlignment="1">
      <alignment horizontal="left" vertical="center" wrapText="1" indent="3"/>
    </xf>
    <xf numFmtId="0" fontId="2" fillId="0" borderId="4" xfId="1" applyFont="1" applyBorder="1" applyAlignment="1">
      <alignment horizontal="left" wrapText="1"/>
    </xf>
  </cellXfs>
  <cellStyles count="2">
    <cellStyle name="Excel Built-in Normal" xfId="1" xr:uid="{00000000-0005-0000-0000-00000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EEEEE"/>
      <rgbColor rgb="00CCFFCC"/>
      <rgbColor rgb="00FFFF99"/>
      <rgbColor rgb="0099CCFF"/>
      <rgbColor rgb="00FF99CC"/>
      <rgbColor rgb="00CC99FF"/>
      <rgbColor rgb="00FFCC99"/>
      <rgbColor rgb="0000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28575</xdr:colOff>
      <xdr:row>4</xdr:row>
      <xdr:rowOff>257175</xdr:rowOff>
    </xdr:from>
    <xdr:to>
      <xdr:col>2</xdr:col>
      <xdr:colOff>1743075</xdr:colOff>
      <xdr:row>5</xdr:row>
      <xdr:rowOff>257175</xdr:rowOff>
    </xdr:to>
    <xdr:grpSp>
      <xdr:nvGrpSpPr>
        <xdr:cNvPr id="13313" name="Group 176">
          <a:extLst>
            <a:ext uri="{FF2B5EF4-FFF2-40B4-BE49-F238E27FC236}">
              <a16:creationId xmlns:a16="http://schemas.microsoft.com/office/drawing/2014/main" id="{00000000-0008-0000-0E00-000001340000}"/>
            </a:ext>
          </a:extLst>
        </xdr:cNvPr>
        <xdr:cNvGrpSpPr>
          <a:grpSpLocks/>
        </xdr:cNvGrpSpPr>
      </xdr:nvGrpSpPr>
      <xdr:grpSpPr bwMode="auto">
        <a:xfrm>
          <a:off x="2133600" y="1009650"/>
          <a:ext cx="1714500" cy="266700"/>
          <a:chOff x="3179" y="1606"/>
          <a:chExt cx="2569" cy="423"/>
        </a:xfrm>
      </xdr:grpSpPr>
      <xdr:sp macro="" textlink="">
        <xdr:nvSpPr>
          <xdr:cNvPr id="13314" name="Shape 177">
            <a:extLst>
              <a:ext uri="{FF2B5EF4-FFF2-40B4-BE49-F238E27FC236}">
                <a16:creationId xmlns:a16="http://schemas.microsoft.com/office/drawing/2014/main" id="{00000000-0008-0000-0E00-000002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5" name="Shape 178">
            <a:extLst>
              <a:ext uri="{FF2B5EF4-FFF2-40B4-BE49-F238E27FC236}">
                <a16:creationId xmlns:a16="http://schemas.microsoft.com/office/drawing/2014/main" id="{00000000-0008-0000-0E00-000003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twoCellAnchor>
    <xdr:from>
      <xdr:col>2</xdr:col>
      <xdr:colOff>28575</xdr:colOff>
      <xdr:row>9</xdr:row>
      <xdr:rowOff>257175</xdr:rowOff>
    </xdr:from>
    <xdr:to>
      <xdr:col>2</xdr:col>
      <xdr:colOff>1743075</xdr:colOff>
      <xdr:row>11</xdr:row>
      <xdr:rowOff>38100</xdr:rowOff>
    </xdr:to>
    <xdr:grpSp>
      <xdr:nvGrpSpPr>
        <xdr:cNvPr id="13316" name="Group 179">
          <a:extLst>
            <a:ext uri="{FF2B5EF4-FFF2-40B4-BE49-F238E27FC236}">
              <a16:creationId xmlns:a16="http://schemas.microsoft.com/office/drawing/2014/main" id="{00000000-0008-0000-0E00-000004340000}"/>
            </a:ext>
          </a:extLst>
        </xdr:cNvPr>
        <xdr:cNvGrpSpPr>
          <a:grpSpLocks/>
        </xdr:cNvGrpSpPr>
      </xdr:nvGrpSpPr>
      <xdr:grpSpPr bwMode="auto">
        <a:xfrm>
          <a:off x="2133600" y="2381250"/>
          <a:ext cx="1714500" cy="266700"/>
          <a:chOff x="3179" y="3757"/>
          <a:chExt cx="2569" cy="423"/>
        </a:xfrm>
      </xdr:grpSpPr>
      <xdr:sp macro="" textlink="">
        <xdr:nvSpPr>
          <xdr:cNvPr id="13317" name="Shape 180">
            <a:extLst>
              <a:ext uri="{FF2B5EF4-FFF2-40B4-BE49-F238E27FC236}">
                <a16:creationId xmlns:a16="http://schemas.microsoft.com/office/drawing/2014/main" id="{00000000-0008-0000-0E00-000005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8" name="Shape 181">
            <a:extLst>
              <a:ext uri="{FF2B5EF4-FFF2-40B4-BE49-F238E27FC236}">
                <a16:creationId xmlns:a16="http://schemas.microsoft.com/office/drawing/2014/main" id="{00000000-0008-0000-0E00-000006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7C31-0308-4D53-98A2-9F70E37EF06D}">
  <sheetPr codeName="Sheet14"/>
  <dimension ref="A1:AV59"/>
  <sheetViews>
    <sheetView workbookViewId="0">
      <selection activeCell="M5" sqref="M5:N13"/>
    </sheetView>
    <sheetView workbookViewId="1">
      <selection activeCell="L40" sqref="L40"/>
    </sheetView>
  </sheetViews>
  <sheetFormatPr defaultRowHeight="11.25"/>
  <cols>
    <col min="1" max="4" width="9.140625" style="385"/>
    <col min="5" max="5" width="24.7109375" style="385" customWidth="1"/>
    <col min="6" max="6" width="9.42578125" style="385" customWidth="1"/>
    <col min="7" max="7" width="23.7109375" style="386" customWidth="1"/>
    <col min="8" max="8" width="9.42578125" style="385" customWidth="1"/>
    <col min="9" max="9" width="23.7109375" style="385" customWidth="1"/>
    <col min="10" max="10" width="9.140625" style="385"/>
    <col min="11" max="11" width="23.7109375" style="385" customWidth="1"/>
    <col min="12" max="12" width="9.140625" style="385"/>
    <col min="13" max="13" width="23.7109375" style="385" customWidth="1"/>
    <col min="14" max="14" width="9.140625" style="385"/>
    <col min="15" max="15" width="23.7109375" style="385" customWidth="1"/>
    <col min="16" max="16" width="9.42578125" style="385" bestFit="1" customWidth="1"/>
    <col min="17" max="17" width="23.7109375" style="385" customWidth="1"/>
    <col min="18" max="18" width="9.140625" style="385"/>
    <col min="19" max="19" width="23.7109375" style="385" customWidth="1"/>
    <col min="20" max="20" width="9.42578125" style="385" bestFit="1" customWidth="1"/>
    <col min="21" max="21" width="23.7109375" style="385" customWidth="1"/>
    <col min="22" max="22" width="9.42578125" style="385" bestFit="1" customWidth="1"/>
    <col min="23" max="23" width="23.7109375" style="385" customWidth="1"/>
    <col min="24" max="24" width="9.140625" style="385"/>
    <col min="25" max="25" width="23.7109375" style="385" customWidth="1"/>
    <col min="26" max="26" width="9.42578125" style="385" bestFit="1" customWidth="1"/>
    <col min="27" max="27" width="23.7109375" style="385" customWidth="1"/>
    <col min="28" max="28" width="9.140625" style="385"/>
    <col min="29" max="29" width="23.7109375" style="385" customWidth="1"/>
    <col min="30" max="30" width="10.28515625" style="385" bestFit="1" customWidth="1"/>
    <col min="31" max="16384" width="9.140625" style="385"/>
  </cols>
  <sheetData>
    <row r="1" spans="1:48" s="384" customFormat="1" ht="21" customHeight="1">
      <c r="A1" s="462" t="s">
        <v>826</v>
      </c>
      <c r="B1" s="462"/>
      <c r="C1" s="462"/>
      <c r="D1" s="462"/>
      <c r="E1" s="462"/>
      <c r="F1" s="462"/>
      <c r="G1" s="462"/>
      <c r="H1" s="382"/>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461" t="s">
        <v>269</v>
      </c>
      <c r="AL1" s="461"/>
      <c r="AM1" s="461"/>
      <c r="AN1" s="461"/>
      <c r="AO1" s="461"/>
      <c r="AP1" s="461"/>
      <c r="AQ1" s="461"/>
      <c r="AR1" s="461"/>
      <c r="AS1" s="461"/>
      <c r="AT1" s="461"/>
      <c r="AU1" s="462" t="s">
        <v>270</v>
      </c>
      <c r="AV1" s="462"/>
    </row>
    <row r="2" spans="1:48" s="384" customFormat="1" ht="14.25" customHeight="1">
      <c r="A2" s="463" t="s">
        <v>0</v>
      </c>
      <c r="B2" s="464" t="s">
        <v>9</v>
      </c>
      <c r="C2" s="378" t="s">
        <v>271</v>
      </c>
      <c r="D2" s="378"/>
      <c r="E2" s="465" t="s">
        <v>971</v>
      </c>
      <c r="F2" s="466"/>
      <c r="G2" s="465" t="s">
        <v>884</v>
      </c>
      <c r="H2" s="466"/>
      <c r="I2" s="465" t="s">
        <v>883</v>
      </c>
      <c r="J2" s="466"/>
      <c r="K2" s="465" t="s">
        <v>882</v>
      </c>
      <c r="L2" s="466"/>
      <c r="M2" s="465" t="s">
        <v>881</v>
      </c>
      <c r="N2" s="466"/>
      <c r="O2" s="465" t="s">
        <v>880</v>
      </c>
      <c r="P2" s="466"/>
      <c r="Q2" s="465" t="s">
        <v>879</v>
      </c>
      <c r="R2" s="466"/>
      <c r="S2" s="465" t="s">
        <v>878</v>
      </c>
      <c r="T2" s="466"/>
      <c r="U2" s="465" t="s">
        <v>877</v>
      </c>
      <c r="V2" s="466"/>
      <c r="W2" s="465" t="s">
        <v>876</v>
      </c>
      <c r="X2" s="466"/>
      <c r="Y2" s="465" t="s">
        <v>853</v>
      </c>
      <c r="Z2" s="466"/>
      <c r="AA2" s="465" t="s">
        <v>854</v>
      </c>
      <c r="AB2" s="466"/>
      <c r="AC2" s="465" t="s">
        <v>855</v>
      </c>
      <c r="AD2" s="466"/>
      <c r="AE2" s="377">
        <v>2025</v>
      </c>
      <c r="AF2" s="377">
        <v>2026</v>
      </c>
      <c r="AG2" s="377">
        <v>2027</v>
      </c>
      <c r="AH2" s="377">
        <v>2028</v>
      </c>
      <c r="AI2" s="377">
        <v>2029</v>
      </c>
      <c r="AJ2" s="377">
        <v>2030</v>
      </c>
      <c r="AK2" s="377">
        <v>2031</v>
      </c>
      <c r="AL2" s="377">
        <v>2032</v>
      </c>
      <c r="AM2" s="377">
        <v>2033</v>
      </c>
      <c r="AN2" s="377">
        <v>2034</v>
      </c>
      <c r="AO2" s="377">
        <v>2035</v>
      </c>
      <c r="AP2" s="377">
        <v>2036</v>
      </c>
      <c r="AQ2" s="377">
        <v>2037</v>
      </c>
      <c r="AR2" s="377">
        <v>2038</v>
      </c>
      <c r="AS2" s="377">
        <v>2039</v>
      </c>
      <c r="AT2" s="377">
        <v>2040</v>
      </c>
      <c r="AU2" s="377"/>
      <c r="AV2" s="464" t="s">
        <v>6</v>
      </c>
    </row>
    <row r="3" spans="1:48" s="384" customFormat="1" ht="14.25" customHeight="1">
      <c r="A3" s="463"/>
      <c r="B3" s="464"/>
      <c r="C3" s="378" t="s">
        <v>272</v>
      </c>
      <c r="D3" s="378"/>
      <c r="E3" s="379" t="s">
        <v>857</v>
      </c>
      <c r="F3" s="379" t="s">
        <v>856</v>
      </c>
      <c r="G3" s="379" t="s">
        <v>857</v>
      </c>
      <c r="H3" s="379" t="s">
        <v>856</v>
      </c>
      <c r="I3" s="379" t="s">
        <v>857</v>
      </c>
      <c r="J3" s="379" t="s">
        <v>856</v>
      </c>
      <c r="K3" s="379" t="s">
        <v>857</v>
      </c>
      <c r="L3" s="379" t="s">
        <v>856</v>
      </c>
      <c r="M3" s="379" t="s">
        <v>857</v>
      </c>
      <c r="N3" s="379" t="s">
        <v>856</v>
      </c>
      <c r="O3" s="379" t="s">
        <v>857</v>
      </c>
      <c r="P3" s="379" t="s">
        <v>856</v>
      </c>
      <c r="Q3" s="379" t="s">
        <v>857</v>
      </c>
      <c r="R3" s="379" t="s">
        <v>856</v>
      </c>
      <c r="S3" s="379" t="s">
        <v>857</v>
      </c>
      <c r="T3" s="379" t="s">
        <v>856</v>
      </c>
      <c r="U3" s="379" t="s">
        <v>857</v>
      </c>
      <c r="V3" s="379" t="s">
        <v>856</v>
      </c>
      <c r="W3" s="379" t="s">
        <v>857</v>
      </c>
      <c r="X3" s="379" t="s">
        <v>856</v>
      </c>
      <c r="Y3" s="379" t="s">
        <v>857</v>
      </c>
      <c r="Z3" s="379" t="s">
        <v>856</v>
      </c>
      <c r="AA3" s="379" t="s">
        <v>857</v>
      </c>
      <c r="AB3" s="379" t="s">
        <v>856</v>
      </c>
      <c r="AC3" s="379" t="s">
        <v>857</v>
      </c>
      <c r="AD3" s="379" t="s">
        <v>856</v>
      </c>
      <c r="AE3" s="379">
        <v>24</v>
      </c>
      <c r="AF3" s="379">
        <v>25</v>
      </c>
      <c r="AG3" s="379">
        <v>26</v>
      </c>
      <c r="AH3" s="379">
        <v>27</v>
      </c>
      <c r="AI3" s="379">
        <v>28</v>
      </c>
      <c r="AJ3" s="379">
        <v>29</v>
      </c>
      <c r="AK3" s="377">
        <v>30</v>
      </c>
      <c r="AL3" s="379">
        <v>31</v>
      </c>
      <c r="AM3" s="379">
        <v>32</v>
      </c>
      <c r="AN3" s="379">
        <v>33</v>
      </c>
      <c r="AO3" s="379">
        <v>34</v>
      </c>
      <c r="AP3" s="379">
        <v>35</v>
      </c>
      <c r="AQ3" s="379">
        <v>36</v>
      </c>
      <c r="AR3" s="379">
        <v>37</v>
      </c>
      <c r="AS3" s="379">
        <v>38</v>
      </c>
      <c r="AT3" s="379">
        <v>39</v>
      </c>
      <c r="AU3" s="377"/>
      <c r="AV3" s="464"/>
    </row>
    <row r="4" spans="1:48">
      <c r="A4" s="387" t="s">
        <v>827</v>
      </c>
      <c r="B4" s="387"/>
      <c r="C4" s="387"/>
      <c r="D4" s="387"/>
      <c r="E4" s="387"/>
      <c r="F4" s="387"/>
      <c r="G4" s="387"/>
      <c r="H4" s="387"/>
      <c r="I4" s="387"/>
      <c r="J4" s="387"/>
      <c r="K4" s="387"/>
      <c r="L4" s="387"/>
      <c r="M4" s="387"/>
      <c r="N4" s="387"/>
      <c r="O4" s="387"/>
      <c r="P4" s="387"/>
      <c r="Q4" s="387" t="s">
        <v>911</v>
      </c>
      <c r="R4" s="387"/>
      <c r="S4" s="387" t="s">
        <v>910</v>
      </c>
      <c r="T4" s="387"/>
      <c r="U4" s="387" t="s">
        <v>909</v>
      </c>
      <c r="V4" s="387"/>
      <c r="W4" s="387"/>
      <c r="X4" s="387"/>
      <c r="Y4" s="387"/>
      <c r="Z4" s="387"/>
      <c r="AA4" s="387"/>
      <c r="AB4" s="387"/>
      <c r="AC4" s="387"/>
      <c r="AD4" s="387"/>
      <c r="AE4" s="387"/>
      <c r="AF4" s="387"/>
      <c r="AG4" s="387"/>
      <c r="AH4" s="387"/>
      <c r="AI4" s="387"/>
    </row>
    <row r="5" spans="1:48">
      <c r="A5" s="387" t="s">
        <v>819</v>
      </c>
      <c r="B5" s="387"/>
      <c r="C5" s="387"/>
      <c r="D5" s="387"/>
      <c r="E5" s="387" t="s">
        <v>980</v>
      </c>
      <c r="F5" s="387">
        <v>14280</v>
      </c>
      <c r="G5" s="387" t="s">
        <v>946</v>
      </c>
      <c r="H5" s="387">
        <v>12600</v>
      </c>
      <c r="I5" s="387" t="s">
        <v>959</v>
      </c>
      <c r="J5" s="387">
        <v>6615</v>
      </c>
      <c r="K5" s="387" t="s">
        <v>946</v>
      </c>
      <c r="L5" s="387">
        <v>16200</v>
      </c>
      <c r="M5" s="387" t="s">
        <v>1022</v>
      </c>
      <c r="N5" s="387">
        <v>32400</v>
      </c>
      <c r="O5" s="389" t="s">
        <v>924</v>
      </c>
      <c r="P5" s="387">
        <v>17064</v>
      </c>
      <c r="Q5" s="387" t="s">
        <v>912</v>
      </c>
      <c r="R5" s="387">
        <v>24408</v>
      </c>
      <c r="S5" s="387" t="s">
        <v>839</v>
      </c>
      <c r="T5" s="387">
        <v>27000</v>
      </c>
      <c r="U5" s="387" t="s">
        <v>890</v>
      </c>
      <c r="V5" s="387">
        <v>8800</v>
      </c>
      <c r="W5" s="387" t="s">
        <v>885</v>
      </c>
      <c r="X5" s="387">
        <v>108900</v>
      </c>
      <c r="Y5" s="387" t="s">
        <v>839</v>
      </c>
      <c r="Z5" s="387">
        <v>16280</v>
      </c>
      <c r="AA5" s="387" t="s">
        <v>831</v>
      </c>
      <c r="AB5" s="387">
        <v>92400</v>
      </c>
      <c r="AC5" s="387" t="s">
        <v>843</v>
      </c>
      <c r="AD5" s="387">
        <v>228800</v>
      </c>
      <c r="AE5" s="387"/>
      <c r="AF5" s="387"/>
      <c r="AG5" s="387"/>
      <c r="AH5" s="387"/>
      <c r="AI5" s="387"/>
    </row>
    <row r="6" spans="1:48">
      <c r="A6" s="387"/>
      <c r="B6" s="387"/>
      <c r="C6" s="387"/>
      <c r="D6" s="387"/>
      <c r="E6" s="387" t="s">
        <v>981</v>
      </c>
      <c r="F6" s="387">
        <v>103647</v>
      </c>
      <c r="G6" s="387" t="s">
        <v>972</v>
      </c>
      <c r="H6" s="387">
        <v>15750</v>
      </c>
      <c r="I6" s="387" t="s">
        <v>960</v>
      </c>
      <c r="J6" s="387">
        <v>10500</v>
      </c>
      <c r="K6" s="387" t="s">
        <v>947</v>
      </c>
      <c r="L6" s="387">
        <v>19980</v>
      </c>
      <c r="M6" s="387" t="s">
        <v>1023</v>
      </c>
      <c r="N6" s="387">
        <v>370872</v>
      </c>
      <c r="O6" s="387" t="s">
        <v>839</v>
      </c>
      <c r="P6" s="387">
        <v>19440</v>
      </c>
      <c r="Q6" s="387" t="s">
        <v>913</v>
      </c>
      <c r="R6" s="387">
        <v>29808</v>
      </c>
      <c r="S6" s="387" t="s">
        <v>900</v>
      </c>
      <c r="T6" s="387">
        <v>35640</v>
      </c>
      <c r="U6" s="387" t="s">
        <v>891</v>
      </c>
      <c r="V6" s="387">
        <v>27000</v>
      </c>
      <c r="W6" s="389" t="s">
        <v>886</v>
      </c>
      <c r="X6" s="387">
        <v>116600</v>
      </c>
      <c r="Y6" s="387" t="s">
        <v>858</v>
      </c>
      <c r="Z6" s="387">
        <v>29700</v>
      </c>
      <c r="AA6" s="389" t="s">
        <v>832</v>
      </c>
      <c r="AB6" s="387">
        <v>123310</v>
      </c>
      <c r="AC6" s="387" t="s">
        <v>844</v>
      </c>
      <c r="AD6" s="387">
        <v>330000</v>
      </c>
      <c r="AE6" s="387"/>
      <c r="AF6" s="387"/>
      <c r="AG6" s="387"/>
      <c r="AH6" s="387"/>
      <c r="AI6" s="387"/>
    </row>
    <row r="7" spans="1:48">
      <c r="A7" s="387"/>
      <c r="B7" s="387"/>
      <c r="C7" s="387"/>
      <c r="D7" s="387"/>
      <c r="E7" s="387" t="s">
        <v>839</v>
      </c>
      <c r="F7" s="387">
        <v>37800</v>
      </c>
      <c r="G7" s="387" t="s">
        <v>973</v>
      </c>
      <c r="H7" s="387">
        <v>19320</v>
      </c>
      <c r="I7" s="387" t="s">
        <v>961</v>
      </c>
      <c r="J7" s="387">
        <v>10500</v>
      </c>
      <c r="K7" s="387" t="s">
        <v>948</v>
      </c>
      <c r="L7" s="387">
        <v>27000</v>
      </c>
      <c r="M7" s="387" t="s">
        <v>874</v>
      </c>
      <c r="N7" s="387">
        <v>12960</v>
      </c>
      <c r="O7" s="387" t="s">
        <v>925</v>
      </c>
      <c r="P7" s="387">
        <v>27000</v>
      </c>
      <c r="Q7" s="387" t="s">
        <v>914</v>
      </c>
      <c r="R7" s="387">
        <v>35640</v>
      </c>
      <c r="S7" s="387" t="s">
        <v>894</v>
      </c>
      <c r="T7" s="387">
        <v>46440</v>
      </c>
      <c r="U7" s="387" t="s">
        <v>892</v>
      </c>
      <c r="V7" s="387">
        <v>45840</v>
      </c>
      <c r="W7" s="387" t="s">
        <v>887</v>
      </c>
      <c r="X7" s="387">
        <v>121000</v>
      </c>
      <c r="Y7" s="387" t="s">
        <v>859</v>
      </c>
      <c r="Z7" s="387">
        <v>38830</v>
      </c>
      <c r="AA7" s="387" t="s">
        <v>833</v>
      </c>
      <c r="AB7" s="387">
        <v>132000</v>
      </c>
      <c r="AC7" s="387" t="s">
        <v>844</v>
      </c>
      <c r="AD7" s="387">
        <v>495440</v>
      </c>
      <c r="AE7" s="387"/>
      <c r="AF7" s="387"/>
      <c r="AG7" s="387"/>
      <c r="AH7" s="387"/>
      <c r="AI7" s="387"/>
    </row>
    <row r="8" spans="1:48">
      <c r="A8" s="387"/>
      <c r="B8" s="387"/>
      <c r="C8" s="387"/>
      <c r="D8" s="387"/>
      <c r="E8" s="387" t="s">
        <v>982</v>
      </c>
      <c r="F8" s="387">
        <v>38500</v>
      </c>
      <c r="G8" s="387" t="s">
        <v>974</v>
      </c>
      <c r="H8" s="387">
        <v>19530</v>
      </c>
      <c r="I8" s="387" t="s">
        <v>962</v>
      </c>
      <c r="J8" s="387">
        <v>11550</v>
      </c>
      <c r="K8" s="387" t="s">
        <v>839</v>
      </c>
      <c r="L8" s="387">
        <v>41040</v>
      </c>
      <c r="M8" s="387" t="s">
        <v>1024</v>
      </c>
      <c r="N8" s="387">
        <v>114480</v>
      </c>
      <c r="O8" s="387" t="s">
        <v>926</v>
      </c>
      <c r="P8" s="387">
        <v>37800</v>
      </c>
      <c r="Q8" s="389" t="s">
        <v>915</v>
      </c>
      <c r="R8" s="387">
        <v>43200</v>
      </c>
      <c r="S8" s="389" t="s">
        <v>901</v>
      </c>
      <c r="T8" s="387">
        <v>147548</v>
      </c>
      <c r="U8" s="387" t="s">
        <v>893</v>
      </c>
      <c r="V8" s="387">
        <v>50000</v>
      </c>
      <c r="W8" s="387" t="s">
        <v>839</v>
      </c>
      <c r="X8" s="387">
        <v>125730</v>
      </c>
      <c r="Y8" s="387" t="s">
        <v>860</v>
      </c>
      <c r="Z8" s="387">
        <v>44000</v>
      </c>
      <c r="AA8" s="387" t="s">
        <v>834</v>
      </c>
      <c r="AB8" s="387">
        <v>134200</v>
      </c>
      <c r="AC8" s="387" t="s">
        <v>844</v>
      </c>
      <c r="AD8" s="387">
        <v>177870</v>
      </c>
      <c r="AE8" s="387"/>
      <c r="AF8" s="387"/>
      <c r="AG8" s="387"/>
      <c r="AH8" s="387"/>
      <c r="AI8" s="387"/>
    </row>
    <row r="9" spans="1:48">
      <c r="A9" s="387" t="s">
        <v>828</v>
      </c>
      <c r="B9" s="387"/>
      <c r="C9" s="387"/>
      <c r="D9" s="387"/>
      <c r="E9" s="387" t="s">
        <v>983</v>
      </c>
      <c r="F9" s="387">
        <v>54000</v>
      </c>
      <c r="G9" s="387" t="s">
        <v>975</v>
      </c>
      <c r="H9" s="387">
        <v>21000</v>
      </c>
      <c r="I9" s="387" t="s">
        <v>946</v>
      </c>
      <c r="J9" s="387">
        <v>36750</v>
      </c>
      <c r="K9" s="387" t="s">
        <v>949</v>
      </c>
      <c r="L9" s="387">
        <v>41040</v>
      </c>
      <c r="M9" s="387" t="s">
        <v>1022</v>
      </c>
      <c r="N9" s="387">
        <v>8640</v>
      </c>
      <c r="O9" s="387" t="s">
        <v>927</v>
      </c>
      <c r="P9" s="387">
        <v>38800</v>
      </c>
      <c r="Q9" s="387" t="s">
        <v>916</v>
      </c>
      <c r="R9" s="387">
        <v>54918</v>
      </c>
      <c r="S9" s="387" t="s">
        <v>902</v>
      </c>
      <c r="T9" s="387">
        <v>151200</v>
      </c>
      <c r="U9" s="387" t="s">
        <v>895</v>
      </c>
      <c r="V9" s="387">
        <v>50760</v>
      </c>
      <c r="W9" s="387" t="s">
        <v>849</v>
      </c>
      <c r="X9" s="387">
        <v>168300</v>
      </c>
      <c r="Y9" s="387" t="s">
        <v>861</v>
      </c>
      <c r="Z9" s="387">
        <v>49500</v>
      </c>
      <c r="AA9" s="387" t="s">
        <v>835</v>
      </c>
      <c r="AB9" s="387">
        <v>242000</v>
      </c>
      <c r="AC9" s="387" t="s">
        <v>845</v>
      </c>
      <c r="AD9" s="387">
        <v>350185</v>
      </c>
      <c r="AE9" s="387"/>
      <c r="AF9" s="387"/>
      <c r="AG9" s="387"/>
      <c r="AH9" s="387"/>
      <c r="AI9" s="387"/>
    </row>
    <row r="10" spans="1:48">
      <c r="A10" s="387" t="s">
        <v>829</v>
      </c>
      <c r="B10" s="387"/>
      <c r="C10" s="387"/>
      <c r="D10" s="387"/>
      <c r="E10" s="387" t="s">
        <v>984</v>
      </c>
      <c r="F10" s="387">
        <v>88515</v>
      </c>
      <c r="G10" s="387" t="s">
        <v>976</v>
      </c>
      <c r="H10" s="387">
        <v>23520</v>
      </c>
      <c r="I10" s="387" t="s">
        <v>963</v>
      </c>
      <c r="J10" s="387">
        <v>36750</v>
      </c>
      <c r="K10" s="387" t="s">
        <v>950</v>
      </c>
      <c r="L10" s="387">
        <v>73224</v>
      </c>
      <c r="M10" s="387" t="s">
        <v>1025</v>
      </c>
      <c r="N10" s="387">
        <v>677150</v>
      </c>
      <c r="O10" s="387" t="s">
        <v>928</v>
      </c>
      <c r="P10" s="387">
        <v>42120</v>
      </c>
      <c r="Q10" s="387" t="s">
        <v>849</v>
      </c>
      <c r="R10" s="387">
        <v>66960</v>
      </c>
      <c r="S10" s="387" t="s">
        <v>903</v>
      </c>
      <c r="T10" s="387">
        <v>213840</v>
      </c>
      <c r="U10" s="387" t="s">
        <v>896</v>
      </c>
      <c r="V10" s="387">
        <v>68365</v>
      </c>
      <c r="W10" s="387" t="s">
        <v>888</v>
      </c>
      <c r="X10" s="387">
        <v>211200</v>
      </c>
      <c r="Y10" s="387" t="s">
        <v>862</v>
      </c>
      <c r="Z10" s="387">
        <v>57200</v>
      </c>
      <c r="AA10" s="387" t="s">
        <v>836</v>
      </c>
      <c r="AB10" s="387">
        <v>275000</v>
      </c>
      <c r="AC10" s="387" t="s">
        <v>846</v>
      </c>
      <c r="AD10" s="387">
        <v>36300</v>
      </c>
      <c r="AE10" s="387"/>
      <c r="AF10" s="387"/>
      <c r="AG10" s="387"/>
      <c r="AH10" s="387"/>
      <c r="AI10" s="387"/>
    </row>
    <row r="11" spans="1:48">
      <c r="A11" s="387"/>
      <c r="B11" s="387"/>
      <c r="C11" s="387"/>
      <c r="D11" s="387"/>
      <c r="E11" s="387" t="s">
        <v>985</v>
      </c>
      <c r="F11" s="387">
        <v>12600</v>
      </c>
      <c r="G11" s="387" t="s">
        <v>977</v>
      </c>
      <c r="H11" s="387">
        <v>28770</v>
      </c>
      <c r="I11" s="387" t="s">
        <v>964</v>
      </c>
      <c r="J11" s="387">
        <v>37800</v>
      </c>
      <c r="K11" s="387" t="s">
        <v>951</v>
      </c>
      <c r="L11" s="387">
        <v>75075</v>
      </c>
      <c r="M11" s="387" t="s">
        <v>1026</v>
      </c>
      <c r="N11" s="387">
        <v>113616</v>
      </c>
      <c r="O11" s="387" t="s">
        <v>894</v>
      </c>
      <c r="P11" s="387">
        <v>46440</v>
      </c>
      <c r="Q11" s="387" t="s">
        <v>839</v>
      </c>
      <c r="R11" s="387">
        <v>68364</v>
      </c>
      <c r="S11" s="387" t="s">
        <v>904</v>
      </c>
      <c r="T11" s="387">
        <v>270000</v>
      </c>
      <c r="U11" s="387" t="s">
        <v>897</v>
      </c>
      <c r="V11" s="387">
        <v>162800</v>
      </c>
      <c r="W11" s="387" t="s">
        <v>889</v>
      </c>
      <c r="X11" s="387">
        <v>220000</v>
      </c>
      <c r="Y11" s="387" t="s">
        <v>863</v>
      </c>
      <c r="Z11" s="387">
        <v>60500</v>
      </c>
      <c r="AA11" s="387" t="s">
        <v>837</v>
      </c>
      <c r="AB11" s="387">
        <v>319000</v>
      </c>
      <c r="AC11" s="387" t="s">
        <v>847</v>
      </c>
      <c r="AD11" s="387">
        <v>164934</v>
      </c>
      <c r="AE11" s="387"/>
      <c r="AF11" s="387"/>
      <c r="AG11" s="387"/>
      <c r="AH11" s="387"/>
      <c r="AI11" s="387"/>
    </row>
    <row r="12" spans="1:48">
      <c r="A12" s="387"/>
      <c r="B12" s="387"/>
      <c r="C12" s="387"/>
      <c r="D12" s="387"/>
      <c r="E12" s="389" t="s">
        <v>986</v>
      </c>
      <c r="F12" s="387">
        <v>40950</v>
      </c>
      <c r="G12" s="387" t="s">
        <v>978</v>
      </c>
      <c r="H12" s="387">
        <v>39375</v>
      </c>
      <c r="I12" s="389" t="s">
        <v>965</v>
      </c>
      <c r="J12" s="387">
        <v>46200</v>
      </c>
      <c r="K12" s="389" t="s">
        <v>952</v>
      </c>
      <c r="L12" s="387">
        <v>86400</v>
      </c>
      <c r="M12" s="387" t="s">
        <v>859</v>
      </c>
      <c r="N12" s="387">
        <v>13608</v>
      </c>
      <c r="O12" s="387" t="s">
        <v>929</v>
      </c>
      <c r="P12" s="387">
        <v>50760</v>
      </c>
      <c r="Q12" s="387" t="s">
        <v>917</v>
      </c>
      <c r="R12" s="387">
        <v>109836</v>
      </c>
      <c r="S12" s="387" t="s">
        <v>905</v>
      </c>
      <c r="T12" s="387">
        <v>518400</v>
      </c>
      <c r="U12" s="387" t="s">
        <v>898</v>
      </c>
      <c r="V12" s="387">
        <v>550000</v>
      </c>
      <c r="W12" s="387"/>
      <c r="X12" s="387"/>
      <c r="Y12" s="387" t="s">
        <v>864</v>
      </c>
      <c r="Z12" s="387">
        <v>113256</v>
      </c>
      <c r="AA12" s="389" t="s">
        <v>838</v>
      </c>
      <c r="AB12" s="387">
        <v>323400</v>
      </c>
      <c r="AC12" s="387" t="s">
        <v>839</v>
      </c>
      <c r="AD12" s="387">
        <v>13860</v>
      </c>
      <c r="AE12" s="387"/>
      <c r="AF12" s="387"/>
      <c r="AG12" s="387"/>
      <c r="AH12" s="387"/>
      <c r="AI12" s="387"/>
    </row>
    <row r="13" spans="1:48">
      <c r="A13" s="387"/>
      <c r="B13" s="387"/>
      <c r="C13" s="387"/>
      <c r="D13" s="387"/>
      <c r="E13" s="387" t="s">
        <v>968</v>
      </c>
      <c r="F13" s="387">
        <v>27300</v>
      </c>
      <c r="G13" s="389" t="s">
        <v>979</v>
      </c>
      <c r="H13" s="387">
        <v>46200</v>
      </c>
      <c r="I13" s="387" t="s">
        <v>966</v>
      </c>
      <c r="J13" s="387">
        <v>61897</v>
      </c>
      <c r="K13" s="387" t="s">
        <v>953</v>
      </c>
      <c r="L13" s="387">
        <v>90720</v>
      </c>
      <c r="M13" s="430" t="s">
        <v>1027</v>
      </c>
      <c r="N13" s="387">
        <v>108000</v>
      </c>
      <c r="O13" s="387" t="s">
        <v>930</v>
      </c>
      <c r="P13" s="387">
        <v>59400</v>
      </c>
      <c r="Q13" s="387" t="s">
        <v>834</v>
      </c>
      <c r="R13" s="387">
        <v>118800</v>
      </c>
      <c r="S13" s="387" t="s">
        <v>906</v>
      </c>
      <c r="T13" s="387">
        <v>648000</v>
      </c>
      <c r="U13" s="387" t="s">
        <v>839</v>
      </c>
      <c r="V13" s="387">
        <v>830488</v>
      </c>
      <c r="W13" s="387"/>
      <c r="X13" s="387"/>
      <c r="Y13" s="387" t="s">
        <v>865</v>
      </c>
      <c r="Z13" s="387">
        <v>113300</v>
      </c>
      <c r="AA13" s="387" t="s">
        <v>839</v>
      </c>
      <c r="AB13" s="387">
        <v>788040</v>
      </c>
      <c r="AC13" s="387" t="s">
        <v>844</v>
      </c>
      <c r="AD13" s="387">
        <v>1081520</v>
      </c>
      <c r="AE13" s="387"/>
      <c r="AF13" s="387"/>
      <c r="AG13" s="387"/>
      <c r="AH13" s="387"/>
      <c r="AI13" s="387"/>
    </row>
    <row r="14" spans="1:48">
      <c r="A14" s="387"/>
      <c r="B14" s="387"/>
      <c r="C14" s="387"/>
      <c r="D14" s="387"/>
      <c r="E14" s="387" t="s">
        <v>987</v>
      </c>
      <c r="F14" s="387">
        <v>27300</v>
      </c>
      <c r="G14" s="387" t="s">
        <v>904</v>
      </c>
      <c r="H14" s="387">
        <v>190050</v>
      </c>
      <c r="I14" s="387" t="s">
        <v>904</v>
      </c>
      <c r="J14" s="387">
        <v>63000</v>
      </c>
      <c r="K14" s="387" t="s">
        <v>842</v>
      </c>
      <c r="L14" s="387">
        <v>225750</v>
      </c>
      <c r="M14" s="387"/>
      <c r="N14" s="387"/>
      <c r="O14" s="387" t="s">
        <v>931</v>
      </c>
      <c r="P14" s="387">
        <v>62640</v>
      </c>
      <c r="Q14" s="387" t="s">
        <v>918</v>
      </c>
      <c r="R14" s="387">
        <v>172216</v>
      </c>
      <c r="S14" s="387" t="s">
        <v>907</v>
      </c>
      <c r="T14" s="387">
        <v>961632</v>
      </c>
      <c r="U14" s="387" t="s">
        <v>899</v>
      </c>
      <c r="V14" s="387">
        <v>1447600</v>
      </c>
      <c r="W14" s="387"/>
      <c r="X14" s="387"/>
      <c r="Y14" s="389" t="s">
        <v>866</v>
      </c>
      <c r="Z14" s="387">
        <v>113850</v>
      </c>
      <c r="AA14" s="387" t="s">
        <v>840</v>
      </c>
      <c r="AB14" s="387">
        <v>847000</v>
      </c>
      <c r="AC14" s="387" t="s">
        <v>848</v>
      </c>
      <c r="AD14" s="387">
        <v>15180</v>
      </c>
      <c r="AE14" s="387"/>
      <c r="AF14" s="387"/>
      <c r="AG14" s="387"/>
      <c r="AH14" s="387"/>
      <c r="AI14" s="387"/>
    </row>
    <row r="15" spans="1:48">
      <c r="A15" s="387"/>
      <c r="B15" s="387"/>
      <c r="C15" s="387"/>
      <c r="D15" s="387"/>
      <c r="E15" s="387" t="s">
        <v>830</v>
      </c>
      <c r="F15" s="387">
        <v>338100</v>
      </c>
      <c r="G15" s="387" t="s">
        <v>839</v>
      </c>
      <c r="H15" s="387">
        <v>496650</v>
      </c>
      <c r="I15" s="389" t="s">
        <v>967</v>
      </c>
      <c r="J15" s="387">
        <v>82950</v>
      </c>
      <c r="K15" s="387" t="s">
        <v>954</v>
      </c>
      <c r="L15" s="387">
        <v>303480</v>
      </c>
      <c r="M15" s="387"/>
      <c r="N15" s="387"/>
      <c r="O15" s="387" t="s">
        <v>932</v>
      </c>
      <c r="P15" s="387">
        <v>66960</v>
      </c>
      <c r="Q15" s="387" t="s">
        <v>919</v>
      </c>
      <c r="R15" s="387">
        <v>216160</v>
      </c>
      <c r="S15" s="387" t="s">
        <v>908</v>
      </c>
      <c r="T15" s="387">
        <v>1447200</v>
      </c>
      <c r="U15" s="387"/>
      <c r="V15" s="387"/>
      <c r="W15" s="387"/>
      <c r="X15" s="387"/>
      <c r="Y15" s="387" t="s">
        <v>885</v>
      </c>
      <c r="Z15" s="387">
        <v>130570</v>
      </c>
      <c r="AA15" s="387" t="s">
        <v>841</v>
      </c>
      <c r="AB15" s="387">
        <v>1056000</v>
      </c>
      <c r="AC15" s="387" t="s">
        <v>849</v>
      </c>
      <c r="AD15" s="387">
        <v>30800</v>
      </c>
      <c r="AE15" s="387"/>
      <c r="AF15" s="387"/>
      <c r="AG15" s="387"/>
      <c r="AH15" s="387"/>
      <c r="AI15" s="387"/>
    </row>
    <row r="16" spans="1:48">
      <c r="A16" s="387"/>
      <c r="B16" s="387"/>
      <c r="C16" s="387"/>
      <c r="D16" s="387"/>
      <c r="E16" s="387" t="s">
        <v>946</v>
      </c>
      <c r="F16" s="387">
        <v>15750</v>
      </c>
      <c r="G16" s="387"/>
      <c r="H16" s="387"/>
      <c r="I16" s="387" t="s">
        <v>968</v>
      </c>
      <c r="J16" s="387">
        <v>122850</v>
      </c>
      <c r="K16" s="387" t="s">
        <v>955</v>
      </c>
      <c r="L16" s="387">
        <v>357000</v>
      </c>
      <c r="M16" s="387"/>
      <c r="N16" s="387"/>
      <c r="O16" s="387" t="s">
        <v>933</v>
      </c>
      <c r="P16" s="387">
        <v>83160</v>
      </c>
      <c r="Q16" s="387" t="s">
        <v>920</v>
      </c>
      <c r="R16" s="387">
        <v>216160</v>
      </c>
      <c r="S16" s="387"/>
      <c r="T16" s="387"/>
      <c r="U16" s="387"/>
      <c r="V16" s="387"/>
      <c r="W16" s="387"/>
      <c r="X16" s="387"/>
      <c r="Y16" s="387" t="s">
        <v>867</v>
      </c>
      <c r="Z16" s="387">
        <v>165000</v>
      </c>
      <c r="AA16" s="387" t="s">
        <v>842</v>
      </c>
      <c r="AB16" s="387">
        <v>1419000</v>
      </c>
      <c r="AC16" s="387" t="s">
        <v>850</v>
      </c>
      <c r="AD16" s="387">
        <v>24200</v>
      </c>
      <c r="AE16" s="387"/>
      <c r="AF16" s="387"/>
      <c r="AG16" s="387"/>
      <c r="AH16" s="387"/>
      <c r="AI16" s="387"/>
    </row>
    <row r="17" spans="1:35">
      <c r="A17" s="387"/>
      <c r="B17" s="387"/>
      <c r="C17" s="387"/>
      <c r="D17" s="387"/>
      <c r="E17" s="389" t="s">
        <v>988</v>
      </c>
      <c r="F17" s="387">
        <v>278250</v>
      </c>
      <c r="G17" s="387"/>
      <c r="H17" s="387"/>
      <c r="I17" s="387" t="s">
        <v>969</v>
      </c>
      <c r="J17" s="387">
        <v>262500</v>
      </c>
      <c r="K17" s="387" t="s">
        <v>956</v>
      </c>
      <c r="L17" s="387">
        <v>365040</v>
      </c>
      <c r="M17" s="387"/>
      <c r="N17" s="387"/>
      <c r="O17" s="387" t="s">
        <v>934</v>
      </c>
      <c r="P17" s="387">
        <v>95040</v>
      </c>
      <c r="Q17" s="387" t="s">
        <v>921</v>
      </c>
      <c r="R17" s="387">
        <v>343440</v>
      </c>
      <c r="S17" s="387"/>
      <c r="T17" s="387"/>
      <c r="U17" s="387"/>
      <c r="V17" s="387"/>
      <c r="W17" s="387"/>
      <c r="X17" s="387"/>
      <c r="Y17" s="387" t="s">
        <v>868</v>
      </c>
      <c r="Z17" s="387">
        <v>178200</v>
      </c>
      <c r="AA17" s="387"/>
      <c r="AB17" s="387"/>
      <c r="AC17" s="387" t="s">
        <v>851</v>
      </c>
      <c r="AD17" s="387">
        <v>583000</v>
      </c>
      <c r="AE17" s="387"/>
      <c r="AF17" s="387"/>
      <c r="AG17" s="387"/>
      <c r="AH17" s="387"/>
      <c r="AI17" s="387"/>
    </row>
    <row r="18" spans="1:35">
      <c r="A18" s="387"/>
      <c r="B18" s="387"/>
      <c r="C18" s="387"/>
      <c r="D18" s="387"/>
      <c r="E18" s="387" t="s">
        <v>989</v>
      </c>
      <c r="F18" s="387">
        <v>27800</v>
      </c>
      <c r="G18" s="387"/>
      <c r="H18" s="387"/>
      <c r="I18" s="387" t="s">
        <v>970</v>
      </c>
      <c r="J18" s="387">
        <v>399000</v>
      </c>
      <c r="K18" s="387" t="s">
        <v>957</v>
      </c>
      <c r="L18" s="387">
        <v>379728</v>
      </c>
      <c r="M18" s="387"/>
      <c r="N18" s="387"/>
      <c r="O18" s="387" t="s">
        <v>935</v>
      </c>
      <c r="P18" s="387">
        <v>98280</v>
      </c>
      <c r="Q18" s="387" t="s">
        <v>922</v>
      </c>
      <c r="R18" s="387">
        <v>829440</v>
      </c>
      <c r="S18" s="387"/>
      <c r="T18" s="387"/>
      <c r="U18" s="387"/>
      <c r="V18" s="387"/>
      <c r="W18" s="387"/>
      <c r="X18" s="387"/>
      <c r="Y18" s="387" t="s">
        <v>849</v>
      </c>
      <c r="Z18" s="387">
        <v>216700</v>
      </c>
      <c r="AA18" s="387"/>
      <c r="AB18" s="387"/>
      <c r="AC18" s="387" t="s">
        <v>852</v>
      </c>
      <c r="AD18" s="387">
        <v>2420000</v>
      </c>
      <c r="AE18" s="387"/>
      <c r="AF18" s="387"/>
      <c r="AG18" s="387"/>
      <c r="AH18" s="387"/>
      <c r="AI18" s="387"/>
    </row>
    <row r="19" spans="1:35">
      <c r="A19" s="387"/>
      <c r="B19" s="387"/>
      <c r="C19" s="387"/>
      <c r="D19" s="387"/>
      <c r="E19" s="387" t="s">
        <v>990</v>
      </c>
      <c r="F19" s="387">
        <v>44600</v>
      </c>
      <c r="G19" s="387"/>
      <c r="H19" s="387"/>
      <c r="I19" s="387"/>
      <c r="J19" s="387"/>
      <c r="K19" s="387" t="s">
        <v>958</v>
      </c>
      <c r="L19" s="387">
        <v>577500</v>
      </c>
      <c r="M19" s="387"/>
      <c r="N19" s="387"/>
      <c r="O19" s="387" t="s">
        <v>936</v>
      </c>
      <c r="P19" s="387">
        <v>126900</v>
      </c>
      <c r="Q19" s="387" t="s">
        <v>923</v>
      </c>
      <c r="R19" s="387">
        <v>950400</v>
      </c>
      <c r="S19" s="387"/>
      <c r="T19" s="387"/>
      <c r="U19" s="387"/>
      <c r="V19" s="387"/>
      <c r="W19" s="387"/>
      <c r="X19" s="387"/>
      <c r="Y19" s="387" t="s">
        <v>869</v>
      </c>
      <c r="Z19" s="387">
        <v>228800</v>
      </c>
      <c r="AA19" s="387"/>
      <c r="AB19" s="387"/>
      <c r="AC19" s="387" t="s">
        <v>839</v>
      </c>
      <c r="AD19" s="387">
        <v>480150</v>
      </c>
      <c r="AE19" s="387"/>
      <c r="AF19" s="387"/>
      <c r="AG19" s="387"/>
      <c r="AH19" s="387"/>
      <c r="AI19" s="387"/>
    </row>
    <row r="20" spans="1:35">
      <c r="A20" s="387"/>
      <c r="B20" s="387"/>
      <c r="C20" s="387"/>
      <c r="D20" s="387"/>
      <c r="E20" s="387" t="s">
        <v>968</v>
      </c>
      <c r="F20" s="387">
        <v>23541</v>
      </c>
      <c r="G20" s="387"/>
      <c r="H20" s="387"/>
      <c r="I20" s="387"/>
      <c r="J20" s="387"/>
      <c r="K20" s="387" t="s">
        <v>889</v>
      </c>
      <c r="L20" s="387">
        <v>734400</v>
      </c>
      <c r="M20" s="387"/>
      <c r="N20" s="387"/>
      <c r="O20" s="387" t="s">
        <v>937</v>
      </c>
      <c r="P20" s="387">
        <v>137916</v>
      </c>
      <c r="Q20" s="387"/>
      <c r="R20" s="387"/>
      <c r="S20" s="387"/>
      <c r="T20" s="387"/>
      <c r="U20" s="387"/>
      <c r="V20" s="387"/>
      <c r="W20" s="387"/>
      <c r="X20" s="387"/>
      <c r="Y20" s="387" t="s">
        <v>870</v>
      </c>
      <c r="Z20" s="387">
        <v>295680</v>
      </c>
      <c r="AA20" s="387"/>
      <c r="AB20" s="387"/>
      <c r="AC20" s="387"/>
      <c r="AD20" s="387"/>
      <c r="AE20" s="387"/>
      <c r="AF20" s="387"/>
      <c r="AG20" s="387"/>
      <c r="AH20" s="387"/>
      <c r="AI20" s="387"/>
    </row>
    <row r="21" spans="1:35">
      <c r="A21" s="387"/>
      <c r="B21" s="387"/>
      <c r="C21" s="387"/>
      <c r="D21" s="387"/>
      <c r="E21" s="387"/>
      <c r="F21" s="387"/>
      <c r="G21" s="387"/>
      <c r="H21" s="387"/>
      <c r="I21" s="387"/>
      <c r="J21" s="387"/>
      <c r="K21" s="387"/>
      <c r="L21" s="387"/>
      <c r="M21" s="387"/>
      <c r="N21" s="387"/>
      <c r="O21" s="387" t="s">
        <v>938</v>
      </c>
      <c r="P21" s="387">
        <v>199800</v>
      </c>
      <c r="Q21" s="387"/>
      <c r="R21" s="387"/>
      <c r="S21" s="387"/>
      <c r="T21" s="387"/>
      <c r="U21" s="387"/>
      <c r="V21" s="387"/>
      <c r="W21" s="387"/>
      <c r="X21" s="387"/>
      <c r="Y21" s="389" t="s">
        <v>871</v>
      </c>
      <c r="Z21" s="387">
        <v>317350</v>
      </c>
      <c r="AA21" s="387"/>
      <c r="AB21" s="387"/>
      <c r="AC21" s="387"/>
      <c r="AD21" s="387"/>
      <c r="AE21" s="387"/>
      <c r="AF21" s="387"/>
      <c r="AG21" s="387"/>
      <c r="AH21" s="387"/>
      <c r="AI21" s="387"/>
    </row>
    <row r="22" spans="1:35">
      <c r="A22" s="387"/>
      <c r="B22" s="387"/>
      <c r="C22" s="387"/>
      <c r="D22" s="387"/>
      <c r="E22" s="387"/>
      <c r="F22" s="387"/>
      <c r="G22" s="387"/>
      <c r="H22" s="387"/>
      <c r="I22" s="387"/>
      <c r="J22" s="387"/>
      <c r="K22" s="387"/>
      <c r="L22" s="387"/>
      <c r="M22" s="387"/>
      <c r="N22" s="387"/>
      <c r="O22" s="387" t="s">
        <v>939</v>
      </c>
      <c r="P22" s="387">
        <v>200880</v>
      </c>
      <c r="Q22" s="387"/>
      <c r="R22" s="387"/>
      <c r="S22" s="387"/>
      <c r="T22" s="387"/>
      <c r="U22" s="387"/>
      <c r="V22" s="387"/>
      <c r="W22" s="387"/>
      <c r="X22" s="387"/>
      <c r="Y22" s="387" t="s">
        <v>872</v>
      </c>
      <c r="Z22" s="387">
        <v>473000</v>
      </c>
      <c r="AA22" s="387"/>
      <c r="AB22" s="387"/>
      <c r="AC22" s="387"/>
      <c r="AD22" s="387"/>
      <c r="AE22" s="387"/>
      <c r="AF22" s="387"/>
      <c r="AG22" s="387"/>
      <c r="AH22" s="387"/>
      <c r="AI22" s="387"/>
    </row>
    <row r="23" spans="1:35">
      <c r="A23" s="387"/>
      <c r="B23" s="387"/>
      <c r="C23" s="387"/>
      <c r="D23" s="387"/>
      <c r="E23" s="387"/>
      <c r="F23" s="387"/>
      <c r="G23" s="387"/>
      <c r="H23" s="387"/>
      <c r="I23" s="387"/>
      <c r="J23" s="387"/>
      <c r="K23" s="387"/>
      <c r="L23" s="387"/>
      <c r="M23" s="387"/>
      <c r="N23" s="387"/>
      <c r="O23" s="387" t="s">
        <v>940</v>
      </c>
      <c r="P23" s="387">
        <v>243216</v>
      </c>
      <c r="Q23" s="387"/>
      <c r="R23" s="387"/>
      <c r="S23" s="387"/>
      <c r="T23" s="387"/>
      <c r="U23" s="387"/>
      <c r="V23" s="387"/>
      <c r="W23" s="387"/>
      <c r="X23" s="387"/>
      <c r="Y23" s="387" t="s">
        <v>873</v>
      </c>
      <c r="Z23" s="387">
        <v>473000</v>
      </c>
      <c r="AA23" s="387"/>
      <c r="AB23" s="387"/>
      <c r="AC23" s="387"/>
      <c r="AD23" s="387"/>
      <c r="AE23" s="387"/>
      <c r="AF23" s="387"/>
      <c r="AG23" s="387"/>
      <c r="AH23" s="387"/>
      <c r="AI23" s="387"/>
    </row>
    <row r="24" spans="1:35">
      <c r="A24" s="387"/>
      <c r="B24" s="387"/>
      <c r="C24" s="387"/>
      <c r="D24" s="387"/>
      <c r="E24" s="387"/>
      <c r="F24" s="387"/>
      <c r="G24" s="387"/>
      <c r="H24" s="387"/>
      <c r="I24" s="387"/>
      <c r="J24" s="387"/>
      <c r="K24" s="387"/>
      <c r="L24" s="387"/>
      <c r="M24" s="387"/>
      <c r="N24" s="387"/>
      <c r="O24" s="387" t="s">
        <v>941</v>
      </c>
      <c r="P24" s="387">
        <v>291600</v>
      </c>
      <c r="Q24" s="387"/>
      <c r="R24" s="387"/>
      <c r="S24" s="387"/>
      <c r="T24" s="387"/>
      <c r="U24" s="387"/>
      <c r="V24" s="387"/>
      <c r="W24" s="387"/>
      <c r="X24" s="387"/>
      <c r="Y24" s="387" t="s">
        <v>874</v>
      </c>
      <c r="Z24" s="387">
        <v>893750</v>
      </c>
      <c r="AA24" s="387"/>
      <c r="AB24" s="387"/>
      <c r="AC24" s="387"/>
      <c r="AD24" s="387"/>
      <c r="AE24" s="387"/>
      <c r="AF24" s="387"/>
      <c r="AG24" s="387"/>
      <c r="AH24" s="387"/>
      <c r="AI24" s="387"/>
    </row>
    <row r="25" spans="1:35">
      <c r="A25" s="387"/>
      <c r="B25" s="387"/>
      <c r="C25" s="387"/>
      <c r="D25" s="387"/>
      <c r="E25" s="387"/>
      <c r="F25" s="387"/>
      <c r="G25" s="387"/>
      <c r="H25" s="387"/>
      <c r="I25" s="387"/>
      <c r="J25" s="387"/>
      <c r="K25" s="387"/>
      <c r="L25" s="387"/>
      <c r="M25" s="387"/>
      <c r="N25" s="387"/>
      <c r="O25" s="387" t="s">
        <v>942</v>
      </c>
      <c r="P25" s="387">
        <v>463320</v>
      </c>
      <c r="Q25" s="387"/>
      <c r="R25" s="387"/>
      <c r="S25" s="387"/>
      <c r="T25" s="387"/>
      <c r="U25" s="387"/>
      <c r="V25" s="387"/>
      <c r="W25" s="387"/>
      <c r="X25" s="387"/>
      <c r="Y25" s="387" t="s">
        <v>875</v>
      </c>
      <c r="Z25" s="387">
        <v>6435000</v>
      </c>
      <c r="AA25" s="387"/>
      <c r="AB25" s="387"/>
      <c r="AC25" s="387"/>
      <c r="AD25" s="387"/>
      <c r="AE25" s="387"/>
      <c r="AF25" s="387"/>
      <c r="AG25" s="387"/>
      <c r="AH25" s="387"/>
      <c r="AI25" s="387"/>
    </row>
    <row r="26" spans="1:35">
      <c r="A26" s="387"/>
      <c r="B26" s="387"/>
      <c r="C26" s="387"/>
      <c r="D26" s="387"/>
      <c r="E26" s="387"/>
      <c r="F26" s="387"/>
      <c r="G26" s="387"/>
      <c r="H26" s="387"/>
      <c r="I26" s="387"/>
      <c r="J26" s="387"/>
      <c r="K26" s="387"/>
      <c r="L26" s="387"/>
      <c r="M26" s="387"/>
      <c r="N26" s="387"/>
      <c r="O26" s="387" t="s">
        <v>943</v>
      </c>
      <c r="P26" s="387">
        <v>799200</v>
      </c>
      <c r="Q26" s="387"/>
      <c r="R26" s="387"/>
      <c r="S26" s="387"/>
      <c r="T26" s="387"/>
      <c r="U26" s="387"/>
      <c r="V26" s="387"/>
      <c r="W26" s="387"/>
      <c r="X26" s="387"/>
      <c r="Y26" s="387"/>
      <c r="Z26" s="387"/>
      <c r="AA26" s="387"/>
      <c r="AB26" s="387"/>
      <c r="AC26" s="387"/>
      <c r="AD26" s="387"/>
      <c r="AE26" s="387"/>
      <c r="AF26" s="387"/>
      <c r="AG26" s="387"/>
      <c r="AH26" s="387"/>
      <c r="AI26" s="387"/>
    </row>
    <row r="27" spans="1:35">
      <c r="A27" s="387"/>
      <c r="B27" s="387"/>
      <c r="C27" s="387"/>
      <c r="D27" s="387"/>
      <c r="E27" s="387"/>
      <c r="F27" s="387"/>
      <c r="G27" s="387"/>
      <c r="H27" s="387"/>
      <c r="I27" s="387"/>
      <c r="J27" s="387"/>
      <c r="K27" s="387"/>
      <c r="L27" s="387"/>
      <c r="M27" s="387"/>
      <c r="N27" s="387"/>
      <c r="O27" s="387" t="s">
        <v>944</v>
      </c>
      <c r="P27" s="387">
        <v>885600</v>
      </c>
      <c r="Q27" s="387"/>
      <c r="R27" s="387"/>
      <c r="S27" s="387"/>
      <c r="T27" s="387"/>
      <c r="U27" s="387"/>
      <c r="V27" s="387"/>
      <c r="W27" s="387"/>
      <c r="X27" s="387"/>
      <c r="Y27" s="387"/>
      <c r="Z27" s="387"/>
      <c r="AA27" s="387"/>
      <c r="AB27" s="387"/>
      <c r="AC27" s="387"/>
      <c r="AD27" s="387"/>
      <c r="AE27" s="387"/>
      <c r="AF27" s="387"/>
      <c r="AG27" s="387"/>
      <c r="AH27" s="387"/>
      <c r="AI27" s="387"/>
    </row>
    <row r="28" spans="1:35">
      <c r="A28" s="387"/>
      <c r="B28" s="387"/>
      <c r="C28" s="387"/>
      <c r="D28" s="387"/>
      <c r="E28" s="387"/>
      <c r="F28" s="387"/>
      <c r="G28" s="387"/>
      <c r="H28" s="387"/>
      <c r="I28" s="387"/>
      <c r="J28" s="387"/>
      <c r="K28" s="387"/>
      <c r="L28" s="387"/>
      <c r="M28" s="387"/>
      <c r="N28" s="387"/>
      <c r="O28" s="387" t="s">
        <v>945</v>
      </c>
      <c r="P28" s="387">
        <v>1976400</v>
      </c>
      <c r="Q28" s="387"/>
      <c r="R28" s="387"/>
      <c r="S28" s="387"/>
      <c r="T28" s="387"/>
      <c r="U28" s="387"/>
      <c r="V28" s="387"/>
      <c r="W28" s="387"/>
      <c r="X28" s="387"/>
      <c r="Y28" s="387"/>
      <c r="Z28" s="387"/>
      <c r="AA28" s="387"/>
      <c r="AB28" s="387"/>
      <c r="AC28" s="387"/>
      <c r="AD28" s="387"/>
      <c r="AE28" s="387"/>
      <c r="AF28" s="387"/>
      <c r="AG28" s="387"/>
      <c r="AH28" s="387"/>
      <c r="AI28" s="387"/>
    </row>
    <row r="29" spans="1:35">
      <c r="A29" s="387"/>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row>
    <row r="30" spans="1:35" ht="12" customHeight="1">
      <c r="A30" s="387"/>
      <c r="B30" s="387"/>
      <c r="C30" s="387"/>
      <c r="D30" s="390"/>
      <c r="E30" s="387"/>
      <c r="F30" s="387">
        <f>SUM(F5:F29)</f>
        <v>1172933</v>
      </c>
      <c r="G30" s="387"/>
      <c r="H30" s="387">
        <f>SUM(H5:H29)</f>
        <v>912765</v>
      </c>
      <c r="I30" s="387"/>
      <c r="J30" s="387">
        <f>SUM(J5:J29)</f>
        <v>1188862</v>
      </c>
      <c r="K30" s="387"/>
      <c r="L30" s="387">
        <f>SUM(L5:L29)</f>
        <v>3413577</v>
      </c>
      <c r="M30" s="387"/>
      <c r="N30" s="387">
        <f>SUM(N5:N29)</f>
        <v>1451726</v>
      </c>
      <c r="O30" s="387"/>
      <c r="P30" s="387">
        <f>SUM(P5:P29)</f>
        <v>6069736</v>
      </c>
      <c r="Q30" s="387"/>
      <c r="R30" s="387">
        <f>SUM(R5:R29)</f>
        <v>3279750</v>
      </c>
      <c r="S30" s="387"/>
      <c r="T30" s="387">
        <f>SUM(T5:T29)</f>
        <v>4466900</v>
      </c>
      <c r="U30" s="387"/>
      <c r="V30" s="387">
        <f>SUM(V5:V29)</f>
        <v>3241653</v>
      </c>
      <c r="W30" s="387"/>
      <c r="X30" s="387">
        <f>SUM(X5:X29)</f>
        <v>1071730</v>
      </c>
      <c r="Y30" s="387"/>
      <c r="Z30" s="387">
        <f>SUM(Z5:Z29)</f>
        <v>10443466</v>
      </c>
      <c r="AA30" s="387"/>
      <c r="AB30" s="387">
        <f>SUM(AB5:AB29)</f>
        <v>5751350</v>
      </c>
      <c r="AC30" s="387"/>
      <c r="AD30" s="387">
        <f>SUM(AD5:AD29)</f>
        <v>6432239</v>
      </c>
      <c r="AE30" s="387"/>
      <c r="AF30" s="387"/>
      <c r="AG30" s="387"/>
      <c r="AH30" s="387"/>
      <c r="AI30" s="387"/>
    </row>
    <row r="31" spans="1:35">
      <c r="A31" s="387"/>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row>
    <row r="32" spans="1:35">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row>
    <row r="33" spans="1:35">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row>
    <row r="34" spans="1:3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row>
    <row r="35" spans="1:3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row>
    <row r="36" spans="1:3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row>
    <row r="37" spans="1:3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row>
    <row r="38" spans="1:3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row>
    <row r="39" spans="1:3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row>
    <row r="40" spans="1:35">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row>
    <row r="41" spans="1:35">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row>
    <row r="42" spans="1:35">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row>
    <row r="43" spans="1:35">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row>
    <row r="44" spans="1:35">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5">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row>
    <row r="46" spans="1:35">
      <c r="A46" s="387"/>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row>
    <row r="47" spans="1:35">
      <c r="A47" s="387"/>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row>
    <row r="48" spans="1:35">
      <c r="A48" s="387"/>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row>
    <row r="49" spans="1:35">
      <c r="A49" s="387"/>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row>
    <row r="50" spans="1:35">
      <c r="A50" s="387"/>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row>
    <row r="51" spans="1:35">
      <c r="A51" s="387"/>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row>
    <row r="52" spans="1:35">
      <c r="A52" s="387"/>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row>
    <row r="53" spans="1:35">
      <c r="A53" s="387"/>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row>
    <row r="54" spans="1:35">
      <c r="A54" s="387"/>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row>
    <row r="55" spans="1:35">
      <c r="A55" s="387"/>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row>
    <row r="56" spans="1:35">
      <c r="A56" s="387"/>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row>
    <row r="57" spans="1:35">
      <c r="A57" s="387"/>
      <c r="B57" s="387"/>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row>
    <row r="58" spans="1:35">
      <c r="A58" s="387"/>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row>
    <row r="59" spans="1:35">
      <c r="A59" s="387"/>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row>
  </sheetData>
  <mergeCells count="19">
    <mergeCell ref="M2:N2"/>
    <mergeCell ref="K2:L2"/>
    <mergeCell ref="A1:G1"/>
    <mergeCell ref="AK1:AT1"/>
    <mergeCell ref="AU1:AV1"/>
    <mergeCell ref="A2:A3"/>
    <mergeCell ref="B2:B3"/>
    <mergeCell ref="AV2:AV3"/>
    <mergeCell ref="AC2:AD2"/>
    <mergeCell ref="AA2:AB2"/>
    <mergeCell ref="Y2:Z2"/>
    <mergeCell ref="W2:X2"/>
    <mergeCell ref="I2:J2"/>
    <mergeCell ref="G2:H2"/>
    <mergeCell ref="E2:F2"/>
    <mergeCell ref="U2:V2"/>
    <mergeCell ref="S2:T2"/>
    <mergeCell ref="Q2:R2"/>
    <mergeCell ref="O2:P2"/>
  </mergeCells>
  <phoneticPr fontId="6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J49"/>
  <sheetViews>
    <sheetView workbookViewId="0">
      <selection sqref="A1:C1"/>
    </sheetView>
    <sheetView workbookViewId="1">
      <selection sqref="A1:C1"/>
    </sheetView>
  </sheetViews>
  <sheetFormatPr defaultColWidth="8.7109375" defaultRowHeight="9.75" customHeight="1"/>
  <cols>
    <col min="1" max="1" width="3.140625" style="2" customWidth="1"/>
    <col min="2" max="2" width="28.42578125" style="2" customWidth="1"/>
    <col min="3" max="3" width="29.7109375" style="2" customWidth="1"/>
    <col min="4" max="4" width="7.5703125" style="2" customWidth="1"/>
    <col min="5" max="5" width="3.5703125" style="2" customWidth="1"/>
    <col min="6" max="6" width="15.5703125" style="2" customWidth="1"/>
    <col min="7" max="7" width="12.140625" style="2" customWidth="1"/>
    <col min="8" max="8" width="22.42578125" style="2" customWidth="1"/>
    <col min="9" max="9" width="6.85546875" style="2" customWidth="1"/>
    <col min="10" max="10" width="12.140625" style="2" customWidth="1"/>
    <col min="11" max="16384" width="8.7109375" style="2"/>
  </cols>
  <sheetData>
    <row r="1" spans="1:10" ht="15.75" customHeight="1">
      <c r="A1" s="603" t="s">
        <v>716</v>
      </c>
      <c r="B1" s="603"/>
      <c r="C1" s="603"/>
      <c r="D1" s="3"/>
      <c r="E1" s="3"/>
      <c r="F1" s="3"/>
      <c r="G1" s="589" t="s">
        <v>269</v>
      </c>
      <c r="H1" s="589"/>
      <c r="I1" s="589"/>
      <c r="J1" s="589"/>
    </row>
    <row r="2" spans="1:10" ht="13.35" customHeight="1">
      <c r="A2" s="6"/>
      <c r="B2" s="6"/>
      <c r="C2" s="195" t="s">
        <v>717</v>
      </c>
      <c r="D2" s="6"/>
      <c r="E2" s="6"/>
      <c r="F2" s="6"/>
      <c r="G2" s="592"/>
      <c r="H2" s="592"/>
      <c r="I2" s="592"/>
      <c r="J2" s="592"/>
    </row>
    <row r="3" spans="1:10" ht="18.75" customHeight="1">
      <c r="A3" s="604" t="s">
        <v>718</v>
      </c>
      <c r="B3" s="604"/>
      <c r="C3" s="604"/>
      <c r="D3" s="3"/>
      <c r="E3" s="3"/>
      <c r="F3" s="3"/>
      <c r="G3" s="591"/>
      <c r="H3" s="591"/>
      <c r="I3" s="591"/>
      <c r="J3" s="591"/>
    </row>
    <row r="4" spans="1:10" ht="12.6" customHeight="1">
      <c r="A4" s="605" t="s">
        <v>7</v>
      </c>
      <c r="B4" s="605"/>
      <c r="C4" s="196" t="s">
        <v>719</v>
      </c>
      <c r="D4" s="598"/>
      <c r="E4" s="598"/>
      <c r="F4" s="598"/>
      <c r="G4" s="598"/>
      <c r="H4" s="598"/>
      <c r="I4" s="598"/>
      <c r="J4" s="598"/>
    </row>
    <row r="5" spans="1:10" ht="21" customHeight="1">
      <c r="A5" s="196" t="s">
        <v>2</v>
      </c>
      <c r="B5" s="197" t="s">
        <v>720</v>
      </c>
      <c r="C5" s="198" t="s">
        <v>721</v>
      </c>
      <c r="D5" s="597"/>
      <c r="E5" s="196" t="s">
        <v>722</v>
      </c>
      <c r="F5" s="600" t="s">
        <v>723</v>
      </c>
      <c r="G5" s="600"/>
      <c r="H5" s="600"/>
      <c r="I5" s="595">
        <v>0</v>
      </c>
      <c r="J5" s="595"/>
    </row>
    <row r="6" spans="1:10" ht="21" customHeight="1">
      <c r="A6" s="196" t="s">
        <v>3</v>
      </c>
      <c r="B6" s="197" t="s">
        <v>724</v>
      </c>
      <c r="C6" s="7"/>
      <c r="D6" s="597"/>
      <c r="E6" s="196" t="s">
        <v>725</v>
      </c>
      <c r="F6" s="600" t="s">
        <v>726</v>
      </c>
      <c r="G6" s="600"/>
      <c r="H6" s="600"/>
      <c r="I6" s="595">
        <v>0</v>
      </c>
      <c r="J6" s="595"/>
    </row>
    <row r="7" spans="1:10" ht="21" customHeight="1">
      <c r="A7" s="196" t="s">
        <v>4</v>
      </c>
      <c r="B7" s="196" t="s">
        <v>727</v>
      </c>
      <c r="C7" s="198"/>
      <c r="D7" s="597"/>
      <c r="E7" s="600" t="s">
        <v>728</v>
      </c>
      <c r="F7" s="600" t="s">
        <v>729</v>
      </c>
      <c r="G7" s="600"/>
      <c r="H7" s="600"/>
      <c r="I7" s="595">
        <v>276</v>
      </c>
      <c r="J7" s="595"/>
    </row>
    <row r="8" spans="1:10" ht="21" customHeight="1">
      <c r="A8" s="196" t="s">
        <v>730</v>
      </c>
      <c r="B8" s="197" t="s">
        <v>731</v>
      </c>
      <c r="C8" s="199">
        <v>0</v>
      </c>
      <c r="D8" s="597"/>
      <c r="E8" s="600"/>
      <c r="F8" s="600"/>
      <c r="G8" s="600"/>
      <c r="H8" s="600"/>
      <c r="I8" s="595"/>
      <c r="J8" s="595"/>
    </row>
    <row r="9" spans="1:10" ht="24" customHeight="1">
      <c r="A9" s="196" t="s">
        <v>732</v>
      </c>
      <c r="B9" s="197" t="s">
        <v>733</v>
      </c>
      <c r="C9" s="199">
        <v>0</v>
      </c>
      <c r="D9" s="609" t="s">
        <v>734</v>
      </c>
      <c r="E9" s="609"/>
      <c r="F9" s="609"/>
      <c r="G9" s="609"/>
      <c r="H9" s="609"/>
      <c r="I9" s="609"/>
      <c r="J9" s="609"/>
    </row>
    <row r="10" spans="1:10" ht="25.5" customHeight="1">
      <c r="A10" s="196" t="s">
        <v>735</v>
      </c>
      <c r="B10" s="197" t="s">
        <v>736</v>
      </c>
      <c r="C10" s="199">
        <v>0</v>
      </c>
      <c r="D10" s="597"/>
      <c r="E10" s="599" t="s">
        <v>1</v>
      </c>
      <c r="F10" s="599"/>
      <c r="G10" s="200" t="s">
        <v>737</v>
      </c>
      <c r="H10" s="594" t="s">
        <v>738</v>
      </c>
      <c r="I10" s="594"/>
      <c r="J10" s="596"/>
    </row>
    <row r="11" spans="1:10" ht="12.75" customHeight="1">
      <c r="A11" s="600" t="s">
        <v>739</v>
      </c>
      <c r="B11" s="600" t="s">
        <v>740</v>
      </c>
      <c r="C11" s="607"/>
      <c r="D11" s="597"/>
      <c r="E11" s="594" t="s">
        <v>2</v>
      </c>
      <c r="F11" s="594"/>
      <c r="G11" s="201" t="s">
        <v>741</v>
      </c>
      <c r="H11" s="593">
        <v>19.295999999999999</v>
      </c>
      <c r="I11" s="593"/>
      <c r="J11" s="596"/>
    </row>
    <row r="12" spans="1:10" ht="12.75" customHeight="1">
      <c r="A12" s="600"/>
      <c r="B12" s="600"/>
      <c r="C12" s="607"/>
      <c r="D12" s="597"/>
      <c r="E12" s="594" t="s">
        <v>3</v>
      </c>
      <c r="F12" s="594"/>
      <c r="G12" s="201" t="s">
        <v>742</v>
      </c>
      <c r="H12" s="593">
        <v>20.673999999999999</v>
      </c>
      <c r="I12" s="593"/>
      <c r="J12" s="596"/>
    </row>
    <row r="13" spans="1:10" ht="12.75" customHeight="1">
      <c r="A13" s="600" t="s">
        <v>743</v>
      </c>
      <c r="B13" s="605" t="s">
        <v>744</v>
      </c>
      <c r="C13" s="595">
        <v>0</v>
      </c>
      <c r="D13" s="597"/>
      <c r="E13" s="594" t="s">
        <v>4</v>
      </c>
      <c r="F13" s="594"/>
      <c r="G13" s="201" t="s">
        <v>745</v>
      </c>
      <c r="H13" s="593">
        <v>22.052</v>
      </c>
      <c r="I13" s="593"/>
      <c r="J13" s="596"/>
    </row>
    <row r="14" spans="1:10" ht="9.75" customHeight="1">
      <c r="A14" s="600"/>
      <c r="B14" s="605"/>
      <c r="C14" s="595"/>
      <c r="D14" s="597"/>
      <c r="E14" s="590"/>
      <c r="F14" s="590"/>
      <c r="G14" s="5"/>
      <c r="H14" s="590"/>
      <c r="I14" s="590"/>
      <c r="J14" s="596"/>
    </row>
    <row r="15" spans="1:10" ht="3.2" customHeight="1">
      <c r="A15" s="600"/>
      <c r="B15" s="605"/>
      <c r="C15" s="595"/>
      <c r="D15" s="597"/>
      <c r="E15" s="590"/>
      <c r="F15" s="590"/>
      <c r="G15" s="590"/>
      <c r="H15" s="590"/>
      <c r="I15" s="590"/>
      <c r="J15" s="596"/>
    </row>
    <row r="16" spans="1:10" ht="6.6" customHeight="1">
      <c r="A16" s="605" t="s">
        <v>746</v>
      </c>
      <c r="B16" s="605" t="s">
        <v>747</v>
      </c>
      <c r="C16" s="608"/>
      <c r="D16" s="597"/>
      <c r="E16" s="590"/>
      <c r="F16" s="590"/>
      <c r="G16" s="590"/>
      <c r="H16" s="590"/>
      <c r="I16" s="590"/>
      <c r="J16" s="596"/>
    </row>
    <row r="17" spans="1:10" ht="9.75" customHeight="1">
      <c r="A17" s="605"/>
      <c r="B17" s="605"/>
      <c r="C17" s="608"/>
      <c r="D17" s="597"/>
      <c r="E17" s="590"/>
      <c r="F17" s="590"/>
      <c r="G17" s="5"/>
      <c r="H17" s="590"/>
      <c r="I17" s="590"/>
      <c r="J17" s="596"/>
    </row>
    <row r="18" spans="1:10" ht="4.5" customHeight="1">
      <c r="A18" s="605"/>
      <c r="B18" s="605"/>
      <c r="C18" s="608"/>
      <c r="D18" s="597"/>
      <c r="E18" s="590"/>
      <c r="F18" s="590"/>
      <c r="G18" s="590"/>
      <c r="H18" s="590"/>
      <c r="I18" s="590"/>
      <c r="J18" s="596"/>
    </row>
    <row r="19" spans="1:10" ht="6" customHeight="1">
      <c r="A19" s="610"/>
      <c r="B19" s="610"/>
      <c r="C19" s="610"/>
      <c r="D19" s="610"/>
      <c r="E19" s="590"/>
      <c r="F19" s="590"/>
      <c r="G19" s="590"/>
      <c r="H19" s="590"/>
      <c r="I19" s="590"/>
      <c r="J19" s="596"/>
    </row>
    <row r="20" spans="1:10" ht="9.75" customHeight="1">
      <c r="A20" s="600" t="s">
        <v>748</v>
      </c>
      <c r="B20" s="600" t="s">
        <v>749</v>
      </c>
      <c r="C20" s="595">
        <v>30</v>
      </c>
      <c r="D20" s="597"/>
      <c r="E20" s="590"/>
      <c r="F20" s="590"/>
      <c r="G20" s="5"/>
      <c r="H20" s="590"/>
      <c r="I20" s="590"/>
      <c r="J20" s="596"/>
    </row>
    <row r="21" spans="1:10" ht="9.75" customHeight="1">
      <c r="A21" s="600"/>
      <c r="B21" s="600"/>
      <c r="C21" s="595"/>
      <c r="D21" s="597"/>
      <c r="E21" s="590"/>
      <c r="F21" s="590"/>
      <c r="G21" s="5"/>
      <c r="H21" s="590"/>
      <c r="I21" s="590"/>
      <c r="J21" s="596"/>
    </row>
    <row r="22" spans="1:10" ht="3.6" customHeight="1">
      <c r="A22" s="600"/>
      <c r="B22" s="600"/>
      <c r="C22" s="595"/>
      <c r="D22" s="597"/>
      <c r="E22" s="590"/>
      <c r="F22" s="590"/>
      <c r="G22" s="590"/>
      <c r="H22" s="590"/>
      <c r="I22" s="590"/>
      <c r="J22" s="596"/>
    </row>
    <row r="23" spans="1:10" ht="6.6" customHeight="1">
      <c r="A23" s="600" t="s">
        <v>750</v>
      </c>
      <c r="B23" s="600" t="s">
        <v>751</v>
      </c>
      <c r="C23" s="602">
        <v>930.32299999999998</v>
      </c>
      <c r="D23" s="597"/>
      <c r="E23" s="590"/>
      <c r="F23" s="590"/>
      <c r="G23" s="590"/>
      <c r="H23" s="590"/>
      <c r="I23" s="590"/>
      <c r="J23" s="596"/>
    </row>
    <row r="24" spans="1:10" ht="9.75" customHeight="1">
      <c r="A24" s="600"/>
      <c r="B24" s="600"/>
      <c r="C24" s="602"/>
      <c r="D24" s="597"/>
      <c r="E24" s="590"/>
      <c r="F24" s="590"/>
      <c r="G24" s="5"/>
      <c r="H24" s="590"/>
      <c r="I24" s="590"/>
      <c r="J24" s="596"/>
    </row>
    <row r="25" spans="1:10" ht="4.7" customHeight="1">
      <c r="A25" s="600"/>
      <c r="B25" s="600"/>
      <c r="C25" s="602"/>
      <c r="D25" s="597"/>
      <c r="E25" s="590"/>
      <c r="F25" s="590"/>
      <c r="G25" s="590"/>
      <c r="H25" s="590"/>
      <c r="I25" s="590"/>
      <c r="J25" s="596"/>
    </row>
    <row r="26" spans="1:10" ht="5.0999999999999996" customHeight="1">
      <c r="A26" s="600" t="s">
        <v>752</v>
      </c>
      <c r="B26" s="600" t="s">
        <v>753</v>
      </c>
      <c r="C26" s="600" t="s">
        <v>754</v>
      </c>
      <c r="D26" s="597"/>
      <c r="E26" s="590"/>
      <c r="F26" s="590"/>
      <c r="G26" s="590"/>
      <c r="H26" s="590"/>
      <c r="I26" s="590"/>
      <c r="J26" s="596"/>
    </row>
    <row r="27" spans="1:10" ht="9.75" customHeight="1">
      <c r="A27" s="600"/>
      <c r="B27" s="600"/>
      <c r="C27" s="600"/>
      <c r="D27" s="597"/>
      <c r="E27" s="590"/>
      <c r="F27" s="590"/>
      <c r="G27" s="5"/>
      <c r="H27" s="590"/>
      <c r="I27" s="590"/>
      <c r="J27" s="596"/>
    </row>
    <row r="28" spans="1:10" ht="6" customHeight="1">
      <c r="A28" s="600"/>
      <c r="B28" s="600"/>
      <c r="C28" s="600"/>
      <c r="D28" s="597"/>
      <c r="E28" s="590"/>
      <c r="F28" s="590"/>
      <c r="G28" s="590"/>
      <c r="H28" s="590"/>
      <c r="I28" s="590"/>
      <c r="J28" s="596"/>
    </row>
    <row r="29" spans="1:10" ht="3.75" customHeight="1">
      <c r="A29" s="600" t="s">
        <v>755</v>
      </c>
      <c r="B29" s="600" t="s">
        <v>756</v>
      </c>
      <c r="C29" s="600" t="s">
        <v>734</v>
      </c>
      <c r="D29" s="597"/>
      <c r="E29" s="590"/>
      <c r="F29" s="590"/>
      <c r="G29" s="590"/>
      <c r="H29" s="590"/>
      <c r="I29" s="590"/>
      <c r="J29" s="596"/>
    </row>
    <row r="30" spans="1:10" ht="9.75" customHeight="1">
      <c r="A30" s="600"/>
      <c r="B30" s="600"/>
      <c r="C30" s="600"/>
      <c r="D30" s="597"/>
      <c r="E30" s="590"/>
      <c r="F30" s="590"/>
      <c r="G30" s="5"/>
      <c r="H30" s="590"/>
      <c r="I30" s="590"/>
      <c r="J30" s="596"/>
    </row>
    <row r="31" spans="1:10" ht="7.35" customHeight="1">
      <c r="A31" s="600"/>
      <c r="B31" s="600"/>
      <c r="C31" s="600"/>
      <c r="D31" s="597"/>
      <c r="E31" s="590"/>
      <c r="F31" s="590"/>
      <c r="G31" s="590"/>
      <c r="H31" s="590"/>
      <c r="I31" s="590"/>
      <c r="J31" s="596"/>
    </row>
    <row r="32" spans="1:10" ht="2.4500000000000002" customHeight="1">
      <c r="A32" s="606"/>
      <c r="B32" s="606"/>
      <c r="C32" s="606"/>
      <c r="D32" s="606"/>
      <c r="E32" s="590"/>
      <c r="F32" s="590"/>
      <c r="G32" s="590"/>
      <c r="H32" s="590"/>
      <c r="I32" s="590"/>
      <c r="J32" s="596"/>
    </row>
    <row r="33" spans="1:10" ht="4.3499999999999996" customHeight="1">
      <c r="A33" s="606"/>
      <c r="B33" s="606"/>
      <c r="C33" s="606"/>
      <c r="D33" s="606"/>
      <c r="E33" s="590"/>
      <c r="F33" s="590"/>
      <c r="G33" s="590"/>
      <c r="H33" s="590"/>
      <c r="I33" s="590"/>
      <c r="J33" s="596"/>
    </row>
    <row r="34" spans="1:10" ht="5.45" customHeight="1">
      <c r="A34" s="600" t="s">
        <v>757</v>
      </c>
      <c r="B34" s="600" t="s">
        <v>758</v>
      </c>
      <c r="C34" s="608" t="s">
        <v>759</v>
      </c>
      <c r="D34" s="597"/>
      <c r="E34" s="590"/>
      <c r="F34" s="590"/>
      <c r="G34" s="590"/>
      <c r="H34" s="590"/>
      <c r="I34" s="590"/>
      <c r="J34" s="596"/>
    </row>
    <row r="35" spans="1:10" ht="9.75" customHeight="1">
      <c r="A35" s="600"/>
      <c r="B35" s="600"/>
      <c r="C35" s="608"/>
      <c r="D35" s="597"/>
      <c r="E35" s="590"/>
      <c r="F35" s="590"/>
      <c r="G35" s="5"/>
      <c r="H35" s="590"/>
      <c r="I35" s="590"/>
      <c r="J35" s="596"/>
    </row>
    <row r="36" spans="1:10" ht="5.85" customHeight="1">
      <c r="A36" s="600"/>
      <c r="B36" s="600"/>
      <c r="C36" s="608"/>
      <c r="D36" s="597"/>
      <c r="E36" s="590"/>
      <c r="F36" s="590"/>
      <c r="G36" s="590"/>
      <c r="H36" s="590"/>
      <c r="I36" s="590"/>
      <c r="J36" s="596"/>
    </row>
    <row r="37" spans="1:10" ht="3.95" customHeight="1">
      <c r="A37" s="600" t="s">
        <v>760</v>
      </c>
      <c r="B37" s="600" t="s">
        <v>761</v>
      </c>
      <c r="C37" s="595">
        <v>276</v>
      </c>
      <c r="D37" s="597"/>
      <c r="E37" s="590"/>
      <c r="F37" s="590"/>
      <c r="G37" s="590"/>
      <c r="H37" s="590"/>
      <c r="I37" s="590"/>
      <c r="J37" s="596"/>
    </row>
    <row r="38" spans="1:10" ht="9.75" customHeight="1">
      <c r="A38" s="600"/>
      <c r="B38" s="600"/>
      <c r="C38" s="595"/>
      <c r="D38" s="597"/>
      <c r="E38" s="590"/>
      <c r="F38" s="590"/>
      <c r="G38" s="5"/>
      <c r="H38" s="590"/>
      <c r="I38" s="590"/>
      <c r="J38" s="596"/>
    </row>
    <row r="39" spans="1:10" ht="6.95" customHeight="1">
      <c r="A39" s="600"/>
      <c r="B39" s="600"/>
      <c r="C39" s="595"/>
      <c r="D39" s="597"/>
      <c r="E39" s="590"/>
      <c r="F39" s="590"/>
      <c r="G39" s="590"/>
      <c r="H39" s="590"/>
      <c r="I39" s="590"/>
      <c r="J39" s="596"/>
    </row>
    <row r="40" spans="1:10" ht="2.85" customHeight="1">
      <c r="A40" s="600" t="s">
        <v>762</v>
      </c>
      <c r="B40" s="600" t="s">
        <v>763</v>
      </c>
      <c r="C40" s="595">
        <v>45</v>
      </c>
      <c r="D40" s="597"/>
      <c r="E40" s="590"/>
      <c r="F40" s="590"/>
      <c r="G40" s="590"/>
      <c r="H40" s="590"/>
      <c r="I40" s="590"/>
      <c r="J40" s="596"/>
    </row>
    <row r="41" spans="1:10" ht="9.75" customHeight="1">
      <c r="A41" s="600"/>
      <c r="B41" s="600"/>
      <c r="C41" s="595"/>
      <c r="D41" s="597"/>
      <c r="E41" s="590"/>
      <c r="F41" s="590"/>
      <c r="G41" s="5"/>
      <c r="H41" s="590"/>
      <c r="I41" s="590"/>
      <c r="J41" s="596"/>
    </row>
    <row r="42" spans="1:10" ht="9.75" customHeight="1">
      <c r="A42" s="600"/>
      <c r="B42" s="600"/>
      <c r="C42" s="595"/>
      <c r="D42" s="597"/>
      <c r="E42" s="590"/>
      <c r="F42" s="590"/>
      <c r="G42" s="5"/>
      <c r="H42" s="590"/>
      <c r="I42" s="590"/>
      <c r="J42" s="596"/>
    </row>
    <row r="43" spans="1:10" ht="9.75" customHeight="1">
      <c r="A43" s="600" t="s">
        <v>764</v>
      </c>
      <c r="B43" s="600" t="s">
        <v>765</v>
      </c>
      <c r="C43" s="602">
        <v>20.673999999999999</v>
      </c>
      <c r="D43" s="597"/>
      <c r="E43" s="590"/>
      <c r="F43" s="590"/>
      <c r="G43" s="5"/>
      <c r="H43" s="590"/>
      <c r="I43" s="590"/>
      <c r="J43" s="596"/>
    </row>
    <row r="44" spans="1:10" ht="9.75" customHeight="1">
      <c r="A44" s="600"/>
      <c r="B44" s="600"/>
      <c r="C44" s="602"/>
      <c r="D44" s="597"/>
      <c r="E44" s="590"/>
      <c r="F44" s="590"/>
      <c r="G44" s="5"/>
      <c r="H44" s="590"/>
      <c r="I44" s="590"/>
      <c r="J44" s="596"/>
    </row>
    <row r="45" spans="1:10" ht="9.75" customHeight="1">
      <c r="A45" s="601"/>
      <c r="B45" s="601"/>
      <c r="C45" s="601"/>
      <c r="D45" s="601"/>
      <c r="E45" s="590"/>
      <c r="F45" s="590"/>
      <c r="G45" s="5"/>
      <c r="H45" s="590"/>
      <c r="I45" s="590"/>
      <c r="J45" s="596"/>
    </row>
    <row r="46" spans="1:10" ht="9.75" customHeight="1">
      <c r="A46" s="601"/>
      <c r="B46" s="601"/>
      <c r="C46" s="601"/>
      <c r="D46" s="601"/>
      <c r="E46" s="590"/>
      <c r="F46" s="590"/>
      <c r="G46" s="5"/>
      <c r="H46" s="590"/>
      <c r="I46" s="590"/>
      <c r="J46" s="596"/>
    </row>
    <row r="47" spans="1:10" ht="9.75" customHeight="1">
      <c r="A47" s="601"/>
      <c r="B47" s="601"/>
      <c r="C47" s="601"/>
      <c r="D47" s="601"/>
      <c r="E47" s="590"/>
      <c r="F47" s="590"/>
      <c r="G47" s="5"/>
      <c r="H47" s="590"/>
      <c r="I47" s="590"/>
      <c r="J47" s="596"/>
    </row>
    <row r="48" spans="1:10" ht="9.75" customHeight="1">
      <c r="A48" s="601"/>
      <c r="B48" s="601"/>
      <c r="C48" s="601"/>
      <c r="D48" s="601"/>
      <c r="E48" s="590"/>
      <c r="F48" s="590"/>
      <c r="G48" s="5"/>
      <c r="H48" s="590"/>
      <c r="I48" s="590"/>
      <c r="J48" s="596"/>
    </row>
    <row r="49" spans="1:10" ht="9.75" customHeight="1">
      <c r="A49" s="601"/>
      <c r="B49" s="601"/>
      <c r="C49" s="601"/>
      <c r="D49" s="601"/>
      <c r="E49" s="590"/>
      <c r="F49" s="590"/>
      <c r="G49" s="5"/>
      <c r="H49" s="590"/>
      <c r="I49" s="590"/>
      <c r="J49" s="596"/>
    </row>
  </sheetData>
  <sheetProtection selectLockedCells="1" selectUnlockedCells="1"/>
  <mergeCells count="127">
    <mergeCell ref="E22:F23"/>
    <mergeCell ref="H22:I23"/>
    <mergeCell ref="G22:G23"/>
    <mergeCell ref="A19:D19"/>
    <mergeCell ref="A20:A22"/>
    <mergeCell ref="B20:B22"/>
    <mergeCell ref="C20:C22"/>
    <mergeCell ref="E20:F20"/>
    <mergeCell ref="A13:A15"/>
    <mergeCell ref="H13:I13"/>
    <mergeCell ref="E13:F13"/>
    <mergeCell ref="B13:B15"/>
    <mergeCell ref="C13:C15"/>
    <mergeCell ref="E14:F14"/>
    <mergeCell ref="H14:I14"/>
    <mergeCell ref="G15:G16"/>
    <mergeCell ref="E15:F16"/>
    <mergeCell ref="H15:I16"/>
    <mergeCell ref="B16:B18"/>
    <mergeCell ref="A16:A18"/>
    <mergeCell ref="C16:C18"/>
    <mergeCell ref="H17:I17"/>
    <mergeCell ref="E17:F17"/>
    <mergeCell ref="H18:I19"/>
    <mergeCell ref="E18:F19"/>
    <mergeCell ref="A1:C1"/>
    <mergeCell ref="A3:C3"/>
    <mergeCell ref="A4:B4"/>
    <mergeCell ref="A11:A12"/>
    <mergeCell ref="A32:D33"/>
    <mergeCell ref="A37:A39"/>
    <mergeCell ref="A23:A25"/>
    <mergeCell ref="A34:A36"/>
    <mergeCell ref="B23:B25"/>
    <mergeCell ref="B37:B39"/>
    <mergeCell ref="B11:B12"/>
    <mergeCell ref="B34:B36"/>
    <mergeCell ref="C11:C12"/>
    <mergeCell ref="C34:C36"/>
    <mergeCell ref="C37:C39"/>
    <mergeCell ref="C23:C25"/>
    <mergeCell ref="D20:D31"/>
    <mergeCell ref="D9:J9"/>
    <mergeCell ref="D34:D44"/>
    <mergeCell ref="D10:D18"/>
    <mergeCell ref="G39:G40"/>
    <mergeCell ref="A43:A44"/>
    <mergeCell ref="B43:B44"/>
    <mergeCell ref="C43:C44"/>
    <mergeCell ref="E43:F43"/>
    <mergeCell ref="H43:I43"/>
    <mergeCell ref="E44:F44"/>
    <mergeCell ref="H44:I44"/>
    <mergeCell ref="H39:I40"/>
    <mergeCell ref="A40:A42"/>
    <mergeCell ref="B40:B42"/>
    <mergeCell ref="C40:C42"/>
    <mergeCell ref="E41:F41"/>
    <mergeCell ref="H41:I41"/>
    <mergeCell ref="E42:F42"/>
    <mergeCell ref="H42:I42"/>
    <mergeCell ref="C26:C28"/>
    <mergeCell ref="B26:B28"/>
    <mergeCell ref="A26:A28"/>
    <mergeCell ref="E27:F27"/>
    <mergeCell ref="H27:I27"/>
    <mergeCell ref="G28:G29"/>
    <mergeCell ref="E28:F29"/>
    <mergeCell ref="H28:I29"/>
    <mergeCell ref="C29:C31"/>
    <mergeCell ref="B29:B31"/>
    <mergeCell ref="A29:A31"/>
    <mergeCell ref="E30:F30"/>
    <mergeCell ref="H30:I30"/>
    <mergeCell ref="E31:F32"/>
    <mergeCell ref="G31:G32"/>
    <mergeCell ref="A45:D49"/>
    <mergeCell ref="E45:F45"/>
    <mergeCell ref="H45:I45"/>
    <mergeCell ref="E46:F46"/>
    <mergeCell ref="H46:I46"/>
    <mergeCell ref="E47:F47"/>
    <mergeCell ref="H47:I47"/>
    <mergeCell ref="E48:F48"/>
    <mergeCell ref="H48:I48"/>
    <mergeCell ref="E49:F49"/>
    <mergeCell ref="D5:D8"/>
    <mergeCell ref="D4:J4"/>
    <mergeCell ref="E12:F12"/>
    <mergeCell ref="E38:F38"/>
    <mergeCell ref="E39:F40"/>
    <mergeCell ref="E35:F35"/>
    <mergeCell ref="E10:F10"/>
    <mergeCell ref="E7:E8"/>
    <mergeCell ref="E36:F37"/>
    <mergeCell ref="E11:F11"/>
    <mergeCell ref="E33:F34"/>
    <mergeCell ref="F7:H8"/>
    <mergeCell ref="F6:H6"/>
    <mergeCell ref="F5:H5"/>
    <mergeCell ref="G36:G37"/>
    <mergeCell ref="H38:I38"/>
    <mergeCell ref="H24:I24"/>
    <mergeCell ref="E24:F24"/>
    <mergeCell ref="G25:G26"/>
    <mergeCell ref="H25:I26"/>
    <mergeCell ref="E25:F26"/>
    <mergeCell ref="H20:I20"/>
    <mergeCell ref="H21:I21"/>
    <mergeCell ref="E21:F21"/>
    <mergeCell ref="G1:J1"/>
    <mergeCell ref="G33:G34"/>
    <mergeCell ref="G3:J3"/>
    <mergeCell ref="G2:J2"/>
    <mergeCell ref="H31:I32"/>
    <mergeCell ref="H11:I11"/>
    <mergeCell ref="H10:I10"/>
    <mergeCell ref="H35:I35"/>
    <mergeCell ref="H36:I37"/>
    <mergeCell ref="H33:I34"/>
    <mergeCell ref="H12:I12"/>
    <mergeCell ref="I7:J8"/>
    <mergeCell ref="I6:J6"/>
    <mergeCell ref="I5:J5"/>
    <mergeCell ref="J10:J49"/>
    <mergeCell ref="H49:I49"/>
    <mergeCell ref="G18:G19"/>
  </mergeCells>
  <phoneticPr fontId="69"/>
  <pageMargins left="0.7" right="0.7" top="0.75" bottom="0.75" header="0.51180550000000002" footer="0.51180550000000002"/>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BFE2-898D-499F-8D18-6822D806E64C}">
  <sheetPr codeName="Sheet15"/>
  <dimension ref="A1:CO31"/>
  <sheetViews>
    <sheetView workbookViewId="0">
      <pane ySplit="1950"/>
      <selection activeCell="G2" sqref="G2:CL2"/>
      <selection pane="bottomLeft" activeCell="N24" sqref="N24"/>
    </sheetView>
    <sheetView zoomScale="93" zoomScaleNormal="93" workbookViewId="1">
      <pane xSplit="6330" topLeftCell="H1"/>
      <selection activeCell="F47" sqref="F47"/>
      <selection pane="topRight" activeCell="H1" sqref="H1"/>
    </sheetView>
  </sheetViews>
  <sheetFormatPr defaultRowHeight="12"/>
  <cols>
    <col min="1" max="1" width="15.42578125" customWidth="1"/>
    <col min="4" max="4" width="14.28515625" style="394" bestFit="1" customWidth="1"/>
    <col min="5" max="5" width="13.140625" bestFit="1" customWidth="1"/>
    <col min="6" max="6" width="14" customWidth="1"/>
    <col min="7" max="7" width="12.42578125" style="403" bestFit="1" customWidth="1"/>
    <col min="8" max="8" width="12.28515625" bestFit="1" customWidth="1"/>
    <col min="9" max="9" width="13.140625" customWidth="1"/>
    <col min="10" max="10" width="11.42578125" style="394" bestFit="1" customWidth="1"/>
    <col min="11" max="11" width="11.42578125" bestFit="1" customWidth="1"/>
    <col min="12" max="12" width="13.42578125" customWidth="1"/>
    <col min="13" max="13" width="11.42578125" style="394" bestFit="1" customWidth="1"/>
    <col min="14" max="14" width="11.42578125" bestFit="1" customWidth="1"/>
    <col min="15" max="15" width="12" customWidth="1"/>
    <col min="16" max="16" width="12.28515625" style="394" bestFit="1" customWidth="1"/>
    <col min="17" max="17" width="12.28515625" bestFit="1" customWidth="1"/>
    <col min="18" max="18" width="11.140625" customWidth="1"/>
    <col min="19" max="19" width="11.42578125" style="394" bestFit="1" customWidth="1"/>
    <col min="20" max="20" width="11.42578125" bestFit="1" customWidth="1"/>
    <col min="21" max="21" width="11.42578125" customWidth="1"/>
    <col min="22" max="22" width="11.42578125" style="394" bestFit="1" customWidth="1"/>
    <col min="23" max="23" width="12.28515625" bestFit="1" customWidth="1"/>
    <col min="24" max="24" width="11.7109375" customWidth="1"/>
    <col min="25" max="25" width="11.42578125" style="394" bestFit="1" customWidth="1"/>
    <col min="26" max="26" width="11.42578125" bestFit="1" customWidth="1"/>
    <col min="27" max="27" width="10.85546875" customWidth="1"/>
    <col min="28" max="28" width="11.42578125" style="394" bestFit="1" customWidth="1"/>
    <col min="29" max="29" width="11.42578125" bestFit="1" customWidth="1"/>
    <col min="30" max="30" width="12.28515625" customWidth="1"/>
    <col min="31" max="31" width="11.5703125" style="394" bestFit="1" customWidth="1"/>
    <col min="32" max="32" width="11.5703125" bestFit="1" customWidth="1"/>
    <col min="33" max="33" width="11.85546875" customWidth="1"/>
    <col min="34" max="34" width="11.140625" style="394" customWidth="1"/>
    <col min="35" max="35" width="12.5703125" bestFit="1" customWidth="1"/>
    <col min="36" max="36" width="11.85546875" customWidth="1"/>
    <col min="37" max="37" width="13.28515625" style="394" bestFit="1" customWidth="1"/>
    <col min="38" max="38" width="13.28515625" bestFit="1" customWidth="1"/>
    <col min="39" max="39" width="11.28515625" customWidth="1"/>
    <col min="40" max="40" width="13.28515625" style="394" bestFit="1" customWidth="1"/>
    <col min="41" max="41" width="12.5703125" bestFit="1" customWidth="1"/>
    <col min="42" max="42" width="12.42578125" bestFit="1" customWidth="1"/>
    <col min="43" max="43" width="11.28515625" bestFit="1" customWidth="1"/>
    <col min="44" max="44" width="12.28515625" bestFit="1" customWidth="1"/>
    <col min="45" max="46" width="11.28515625" bestFit="1" customWidth="1"/>
    <col min="47" max="47" width="12.28515625" bestFit="1" customWidth="1"/>
    <col min="48" max="49" width="11.28515625" bestFit="1" customWidth="1"/>
    <col min="50" max="50" width="12.28515625" bestFit="1" customWidth="1"/>
    <col min="51" max="52" width="11.28515625" bestFit="1" customWidth="1"/>
    <col min="53" max="53" width="12.28515625" bestFit="1" customWidth="1"/>
    <col min="54" max="55" width="11.28515625" bestFit="1" customWidth="1"/>
    <col min="56" max="56" width="12.28515625" bestFit="1" customWidth="1"/>
    <col min="57" max="58" width="11.28515625" bestFit="1" customWidth="1"/>
    <col min="59" max="59" width="12.28515625" bestFit="1" customWidth="1"/>
    <col min="60" max="61" width="11.28515625" bestFit="1" customWidth="1"/>
    <col min="62" max="62" width="12.28515625" bestFit="1" customWidth="1"/>
    <col min="63" max="64" width="11.28515625" bestFit="1" customWidth="1"/>
    <col min="65" max="65" width="12.28515625" bestFit="1" customWidth="1"/>
    <col min="66" max="67" width="11.28515625" bestFit="1" customWidth="1"/>
    <col min="68" max="68" width="12.28515625" bestFit="1" customWidth="1"/>
    <col min="69" max="70" width="11.28515625" bestFit="1" customWidth="1"/>
    <col min="71" max="71" width="12.28515625" bestFit="1" customWidth="1"/>
    <col min="72" max="73" width="11.28515625" bestFit="1" customWidth="1"/>
    <col min="74" max="74" width="12.28515625" bestFit="1" customWidth="1"/>
    <col min="75" max="76" width="11.28515625" bestFit="1" customWidth="1"/>
    <col min="77" max="77" width="12.28515625" bestFit="1" customWidth="1"/>
    <col min="78" max="79" width="11.28515625" bestFit="1" customWidth="1"/>
    <col min="80" max="80" width="12.28515625" bestFit="1" customWidth="1"/>
    <col min="81" max="82" width="11.28515625" bestFit="1" customWidth="1"/>
    <col min="83" max="83" width="12.28515625" bestFit="1" customWidth="1"/>
    <col min="84" max="85" width="11.28515625" bestFit="1" customWidth="1"/>
    <col min="86" max="86" width="12.28515625" bestFit="1" customWidth="1"/>
    <col min="87" max="88" width="11.28515625" bestFit="1" customWidth="1"/>
    <col min="89" max="89" width="12.28515625" bestFit="1" customWidth="1"/>
    <col min="90" max="91" width="11.28515625" bestFit="1" customWidth="1"/>
    <col min="92" max="92" width="12.28515625" bestFit="1" customWidth="1"/>
    <col min="93" max="93" width="11.28515625" bestFit="1" customWidth="1"/>
  </cols>
  <sheetData>
    <row r="1" spans="1:93" ht="23.25" customHeight="1">
      <c r="A1" s="462">
        <f>-総括表!D34</f>
        <v>0</v>
      </c>
      <c r="B1" s="462"/>
      <c r="C1" s="462"/>
      <c r="D1" s="462"/>
      <c r="E1" s="462"/>
      <c r="F1" s="462"/>
      <c r="G1" s="462"/>
    </row>
    <row r="2" spans="1:93" s="384" customFormat="1" ht="14.25" customHeight="1">
      <c r="A2" s="463" t="s">
        <v>0</v>
      </c>
      <c r="B2" s="378" t="s">
        <v>271</v>
      </c>
      <c r="C2" s="392"/>
      <c r="D2" s="465" t="s">
        <v>971</v>
      </c>
      <c r="E2" s="467"/>
      <c r="F2" s="466"/>
      <c r="G2" s="465" t="s">
        <v>884</v>
      </c>
      <c r="H2" s="467"/>
      <c r="I2" s="466"/>
      <c r="J2" s="465" t="s">
        <v>883</v>
      </c>
      <c r="K2" s="467"/>
      <c r="L2" s="466"/>
      <c r="M2" s="465" t="s">
        <v>882</v>
      </c>
      <c r="N2" s="467"/>
      <c r="O2" s="466"/>
      <c r="P2" s="465" t="s">
        <v>881</v>
      </c>
      <c r="Q2" s="467"/>
      <c r="R2" s="466"/>
      <c r="S2" s="465" t="s">
        <v>880</v>
      </c>
      <c r="T2" s="467"/>
      <c r="U2" s="466"/>
      <c r="V2" s="465" t="s">
        <v>879</v>
      </c>
      <c r="W2" s="467"/>
      <c r="X2" s="466"/>
      <c r="Y2" s="465" t="s">
        <v>878</v>
      </c>
      <c r="Z2" s="467"/>
      <c r="AA2" s="466"/>
      <c r="AB2" s="465" t="s">
        <v>877</v>
      </c>
      <c r="AC2" s="467"/>
      <c r="AD2" s="466"/>
      <c r="AE2" s="465" t="s">
        <v>876</v>
      </c>
      <c r="AF2" s="467"/>
      <c r="AG2" s="466"/>
      <c r="AH2" s="465" t="s">
        <v>853</v>
      </c>
      <c r="AI2" s="467"/>
      <c r="AJ2" s="466"/>
      <c r="AK2" s="465" t="s">
        <v>854</v>
      </c>
      <c r="AL2" s="467"/>
      <c r="AM2" s="466"/>
      <c r="AN2" s="465" t="s">
        <v>855</v>
      </c>
      <c r="AO2" s="467"/>
      <c r="AP2" s="466"/>
      <c r="AQ2" s="465" t="s">
        <v>993</v>
      </c>
      <c r="AR2" s="467"/>
      <c r="AS2" s="466"/>
      <c r="AT2" s="465" t="s">
        <v>994</v>
      </c>
      <c r="AU2" s="467"/>
      <c r="AV2" s="466"/>
      <c r="AW2" s="465" t="s">
        <v>995</v>
      </c>
      <c r="AX2" s="467"/>
      <c r="AY2" s="466"/>
      <c r="AZ2" s="465" t="s">
        <v>996</v>
      </c>
      <c r="BA2" s="467"/>
      <c r="BB2" s="466"/>
      <c r="BC2" s="465" t="s">
        <v>997</v>
      </c>
      <c r="BD2" s="467"/>
      <c r="BE2" s="466"/>
      <c r="BF2" s="465" t="s">
        <v>998</v>
      </c>
      <c r="BG2" s="467"/>
      <c r="BH2" s="466"/>
      <c r="BI2" s="465" t="s">
        <v>999</v>
      </c>
      <c r="BJ2" s="467"/>
      <c r="BK2" s="466"/>
      <c r="BL2" s="465" t="s">
        <v>1000</v>
      </c>
      <c r="BM2" s="467"/>
      <c r="BN2" s="466"/>
      <c r="BO2" s="465" t="s">
        <v>1001</v>
      </c>
      <c r="BP2" s="467"/>
      <c r="BQ2" s="466"/>
      <c r="BR2" s="465" t="s">
        <v>1002</v>
      </c>
      <c r="BS2" s="467"/>
      <c r="BT2" s="466"/>
      <c r="BU2" s="465" t="s">
        <v>1003</v>
      </c>
      <c r="BV2" s="467"/>
      <c r="BW2" s="466"/>
      <c r="BX2" s="465" t="s">
        <v>1004</v>
      </c>
      <c r="BY2" s="467"/>
      <c r="BZ2" s="466"/>
      <c r="CA2" s="465" t="s">
        <v>1005</v>
      </c>
      <c r="CB2" s="467"/>
      <c r="CC2" s="466"/>
      <c r="CD2" s="465" t="s">
        <v>1006</v>
      </c>
      <c r="CE2" s="467"/>
      <c r="CF2" s="466"/>
      <c r="CG2" s="465" t="s">
        <v>1007</v>
      </c>
      <c r="CH2" s="467"/>
      <c r="CI2" s="467"/>
      <c r="CJ2" s="468" t="s">
        <v>1008</v>
      </c>
      <c r="CK2" s="469"/>
      <c r="CL2" s="470"/>
    </row>
    <row r="3" spans="1:93" s="384" customFormat="1" ht="14.25" customHeight="1">
      <c r="A3" s="463"/>
      <c r="B3" s="378" t="s">
        <v>272</v>
      </c>
      <c r="C3" s="392"/>
      <c r="D3" s="393" t="s">
        <v>991</v>
      </c>
      <c r="E3" s="379" t="s">
        <v>992</v>
      </c>
      <c r="F3" s="388" t="s">
        <v>818</v>
      </c>
      <c r="G3" s="400" t="s">
        <v>991</v>
      </c>
      <c r="H3" s="379" t="s">
        <v>992</v>
      </c>
      <c r="I3" s="388" t="s">
        <v>818</v>
      </c>
      <c r="J3" s="393" t="s">
        <v>991</v>
      </c>
      <c r="K3" s="379" t="s">
        <v>992</v>
      </c>
      <c r="L3" s="388" t="s">
        <v>818</v>
      </c>
      <c r="M3" s="393" t="s">
        <v>991</v>
      </c>
      <c r="N3" s="379" t="s">
        <v>992</v>
      </c>
      <c r="O3" s="388" t="s">
        <v>818</v>
      </c>
      <c r="P3" s="393" t="s">
        <v>991</v>
      </c>
      <c r="Q3" s="379" t="s">
        <v>992</v>
      </c>
      <c r="R3" s="388" t="s">
        <v>818</v>
      </c>
      <c r="S3" s="393" t="s">
        <v>991</v>
      </c>
      <c r="T3" s="379" t="s">
        <v>992</v>
      </c>
      <c r="U3" s="388" t="s">
        <v>818</v>
      </c>
      <c r="V3" s="393" t="s">
        <v>991</v>
      </c>
      <c r="W3" s="379" t="s">
        <v>992</v>
      </c>
      <c r="X3" s="388" t="s">
        <v>818</v>
      </c>
      <c r="Y3" s="393" t="s">
        <v>991</v>
      </c>
      <c r="Z3" s="379" t="s">
        <v>992</v>
      </c>
      <c r="AA3" s="388" t="s">
        <v>818</v>
      </c>
      <c r="AB3" s="393" t="s">
        <v>991</v>
      </c>
      <c r="AC3" s="379" t="s">
        <v>992</v>
      </c>
      <c r="AD3" s="388" t="s">
        <v>818</v>
      </c>
      <c r="AE3" s="393" t="s">
        <v>991</v>
      </c>
      <c r="AF3" s="379" t="s">
        <v>992</v>
      </c>
      <c r="AG3" s="388" t="s">
        <v>818</v>
      </c>
      <c r="AH3" s="393" t="s">
        <v>991</v>
      </c>
      <c r="AI3" s="379" t="s">
        <v>992</v>
      </c>
      <c r="AJ3" s="388" t="s">
        <v>818</v>
      </c>
      <c r="AK3" s="393" t="s">
        <v>991</v>
      </c>
      <c r="AL3" s="379" t="s">
        <v>992</v>
      </c>
      <c r="AM3" s="388" t="s">
        <v>818</v>
      </c>
      <c r="AN3" s="393" t="s">
        <v>991</v>
      </c>
      <c r="AO3" s="379" t="s">
        <v>992</v>
      </c>
      <c r="AP3" s="379" t="s">
        <v>818</v>
      </c>
      <c r="AQ3" s="379" t="s">
        <v>991</v>
      </c>
      <c r="AR3" s="379" t="s">
        <v>992</v>
      </c>
      <c r="AS3" s="379" t="s">
        <v>818</v>
      </c>
      <c r="AT3" s="379" t="s">
        <v>991</v>
      </c>
      <c r="AU3" s="379" t="s">
        <v>992</v>
      </c>
      <c r="AV3" s="379" t="s">
        <v>818</v>
      </c>
      <c r="AW3" s="379" t="s">
        <v>991</v>
      </c>
      <c r="AX3" s="379" t="s">
        <v>992</v>
      </c>
      <c r="AY3" s="379" t="s">
        <v>818</v>
      </c>
      <c r="AZ3" s="379" t="s">
        <v>991</v>
      </c>
      <c r="BA3" s="379" t="s">
        <v>992</v>
      </c>
      <c r="BB3" s="379" t="s">
        <v>818</v>
      </c>
      <c r="BC3" s="379" t="s">
        <v>991</v>
      </c>
      <c r="BD3" s="379" t="s">
        <v>992</v>
      </c>
      <c r="BE3" s="379" t="s">
        <v>818</v>
      </c>
      <c r="BF3" s="379" t="s">
        <v>991</v>
      </c>
      <c r="BG3" s="379" t="s">
        <v>992</v>
      </c>
      <c r="BH3" s="379" t="s">
        <v>818</v>
      </c>
      <c r="BI3" s="379" t="s">
        <v>991</v>
      </c>
      <c r="BJ3" s="379" t="s">
        <v>992</v>
      </c>
      <c r="BK3" s="379" t="s">
        <v>818</v>
      </c>
      <c r="BL3" s="379" t="s">
        <v>991</v>
      </c>
      <c r="BM3" s="379" t="s">
        <v>992</v>
      </c>
      <c r="BN3" s="379" t="s">
        <v>818</v>
      </c>
      <c r="BO3" s="379" t="s">
        <v>991</v>
      </c>
      <c r="BP3" s="379" t="s">
        <v>992</v>
      </c>
      <c r="BQ3" s="379" t="s">
        <v>818</v>
      </c>
      <c r="BR3" s="379" t="s">
        <v>991</v>
      </c>
      <c r="BS3" s="379" t="s">
        <v>992</v>
      </c>
      <c r="BT3" s="379" t="s">
        <v>818</v>
      </c>
      <c r="BU3" s="379" t="s">
        <v>991</v>
      </c>
      <c r="BV3" s="379" t="s">
        <v>992</v>
      </c>
      <c r="BW3" s="379" t="s">
        <v>818</v>
      </c>
      <c r="BX3" s="379" t="s">
        <v>991</v>
      </c>
      <c r="BY3" s="379" t="s">
        <v>992</v>
      </c>
      <c r="BZ3" s="379" t="s">
        <v>818</v>
      </c>
      <c r="CA3" s="379" t="s">
        <v>991</v>
      </c>
      <c r="CB3" s="379" t="s">
        <v>992</v>
      </c>
      <c r="CC3" s="379" t="s">
        <v>818</v>
      </c>
      <c r="CD3" s="379" t="s">
        <v>991</v>
      </c>
      <c r="CE3" s="379" t="s">
        <v>992</v>
      </c>
      <c r="CF3" s="379" t="s">
        <v>818</v>
      </c>
      <c r="CG3" s="379" t="s">
        <v>991</v>
      </c>
      <c r="CH3" s="379" t="s">
        <v>992</v>
      </c>
      <c r="CI3" s="379" t="s">
        <v>818</v>
      </c>
      <c r="CJ3" s="391" t="s">
        <v>991</v>
      </c>
      <c r="CK3" s="391" t="s">
        <v>992</v>
      </c>
      <c r="CL3" s="391" t="s">
        <v>818</v>
      </c>
    </row>
    <row r="4" spans="1:93" s="395" customFormat="1" ht="11.25">
      <c r="A4" s="395" t="s">
        <v>1017</v>
      </c>
      <c r="D4" s="396"/>
      <c r="G4" s="401"/>
      <c r="J4" s="396"/>
      <c r="M4" s="396"/>
      <c r="P4" s="396"/>
      <c r="S4" s="396"/>
      <c r="V4" s="396"/>
      <c r="Y4" s="396"/>
      <c r="AB4" s="396"/>
      <c r="AE4" s="396"/>
      <c r="AH4" s="396"/>
      <c r="AK4" s="396"/>
      <c r="AN4" s="396"/>
    </row>
    <row r="5" spans="1:93" s="449" customFormat="1" ht="11.25">
      <c r="A5" s="449" t="s">
        <v>1009</v>
      </c>
      <c r="D5" s="448">
        <v>15799134</v>
      </c>
      <c r="E5" s="449">
        <v>44283015</v>
      </c>
      <c r="F5" s="449">
        <f>SUM(D5+E5)</f>
        <v>60082149</v>
      </c>
      <c r="G5" s="452">
        <v>15328412</v>
      </c>
      <c r="H5" s="449">
        <v>42341955</v>
      </c>
      <c r="I5" s="449">
        <f>SUM(G5+H5)</f>
        <v>57670367</v>
      </c>
      <c r="J5" s="448">
        <v>15248626</v>
      </c>
      <c r="K5" s="449">
        <v>48506244</v>
      </c>
      <c r="L5" s="449">
        <f>SUM(J5+K5)</f>
        <v>63754870</v>
      </c>
      <c r="M5" s="448">
        <v>14745969</v>
      </c>
      <c r="N5" s="449">
        <v>48717851</v>
      </c>
      <c r="O5" s="449">
        <f>SUM(M5+N5)</f>
        <v>63463820</v>
      </c>
      <c r="P5" s="448">
        <v>14563712</v>
      </c>
      <c r="Q5" s="449">
        <v>51952891</v>
      </c>
      <c r="R5" s="449">
        <f>SUM(P5+Q5)</f>
        <v>66516603</v>
      </c>
      <c r="S5" s="448">
        <v>20755133</v>
      </c>
      <c r="T5" s="449">
        <v>50488915</v>
      </c>
      <c r="U5" s="449">
        <f>SUM(S5+T5)</f>
        <v>71244048</v>
      </c>
      <c r="V5" s="448">
        <v>20823726</v>
      </c>
      <c r="W5" s="449">
        <v>58316367</v>
      </c>
      <c r="X5" s="449">
        <f>SUM(V5+W5)</f>
        <v>79140093</v>
      </c>
      <c r="Y5" s="448">
        <v>21695254</v>
      </c>
      <c r="Z5" s="449">
        <v>57643297</v>
      </c>
      <c r="AA5" s="449">
        <f>SUM(Y5+Z5)</f>
        <v>79338551</v>
      </c>
      <c r="AB5" s="448">
        <v>21211585</v>
      </c>
      <c r="AC5" s="449">
        <v>58458901</v>
      </c>
      <c r="AD5" s="449">
        <f>SUM(AB5+AC5)</f>
        <v>79670486</v>
      </c>
      <c r="AE5" s="448">
        <v>20770057</v>
      </c>
      <c r="AF5" s="449">
        <v>50933503</v>
      </c>
      <c r="AG5" s="449">
        <f>SUM(AE5+AF5)</f>
        <v>71703560</v>
      </c>
      <c r="AH5" s="448">
        <v>20899294</v>
      </c>
      <c r="AI5" s="449">
        <v>51983211</v>
      </c>
      <c r="AJ5" s="449">
        <f>SUM(AH5:AI5)</f>
        <v>72882505</v>
      </c>
      <c r="AK5" s="448">
        <v>23622055</v>
      </c>
      <c r="AL5" s="449">
        <v>64241539</v>
      </c>
      <c r="AM5" s="449">
        <f>SUM(AK5:AL5)</f>
        <v>87863594</v>
      </c>
      <c r="AN5" s="448">
        <v>21529949</v>
      </c>
      <c r="AO5" s="449">
        <v>60033487</v>
      </c>
      <c r="AP5" s="449">
        <f>SUM(AN5:AO5)</f>
        <v>81563436</v>
      </c>
    </row>
    <row r="6" spans="1:93" s="449" customFormat="1" ht="11.25">
      <c r="A6" s="449" t="s">
        <v>1010</v>
      </c>
      <c r="D6" s="448">
        <v>14302646</v>
      </c>
      <c r="E6" s="449">
        <v>43284779</v>
      </c>
      <c r="F6" s="449">
        <f t="shared" ref="F6:F12" si="0">SUM(D6+E6)</f>
        <v>57587425</v>
      </c>
      <c r="G6" s="452">
        <v>14319846</v>
      </c>
      <c r="H6" s="449">
        <v>40868786</v>
      </c>
      <c r="I6" s="449">
        <f t="shared" ref="I6:I12" si="1">SUM(G6+H6)</f>
        <v>55188632</v>
      </c>
      <c r="J6" s="448">
        <v>14385198</v>
      </c>
      <c r="K6" s="449">
        <v>48294565</v>
      </c>
      <c r="L6" s="449">
        <f t="shared" ref="L6" si="2">SUM(J6+K6)</f>
        <v>62679763</v>
      </c>
      <c r="M6" s="448">
        <v>14534040</v>
      </c>
      <c r="N6" s="449">
        <v>50687167</v>
      </c>
      <c r="O6" s="449">
        <f t="shared" ref="O6" si="3">SUM(M6+N6)</f>
        <v>65221207</v>
      </c>
      <c r="P6" s="448">
        <v>15418353</v>
      </c>
      <c r="Q6" s="449">
        <v>52694085</v>
      </c>
      <c r="R6" s="449">
        <f t="shared" ref="R6" si="4">SUM(P6+Q6)</f>
        <v>68112438</v>
      </c>
      <c r="S6" s="448">
        <v>21839697</v>
      </c>
      <c r="T6" s="449">
        <v>58255364</v>
      </c>
      <c r="U6" s="449">
        <f t="shared" ref="U6" si="5">SUM(S6+T6)</f>
        <v>80095061</v>
      </c>
      <c r="V6" s="448">
        <v>20431542</v>
      </c>
      <c r="W6" s="449">
        <v>57938447</v>
      </c>
      <c r="X6" s="449">
        <f t="shared" ref="X6" si="6">SUM(V6+W6)</f>
        <v>78369989</v>
      </c>
      <c r="Y6" s="448">
        <v>19688303</v>
      </c>
      <c r="Z6" s="449">
        <v>61188465</v>
      </c>
      <c r="AA6" s="449">
        <f t="shared" ref="AA6" si="7">SUM(Y6+Z6)</f>
        <v>80876768</v>
      </c>
      <c r="AB6" s="448">
        <v>20835160</v>
      </c>
      <c r="AC6" s="449">
        <v>58463241</v>
      </c>
      <c r="AD6" s="449">
        <f t="shared" ref="AD6" si="8">SUM(AB6+AC6)</f>
        <v>79298401</v>
      </c>
      <c r="AE6" s="448">
        <v>19528964</v>
      </c>
      <c r="AF6" s="449">
        <v>51788094</v>
      </c>
      <c r="AG6" s="449">
        <f t="shared" ref="AG6" si="9">SUM(AE6+AF6)</f>
        <v>71317058</v>
      </c>
      <c r="AH6" s="448">
        <v>27201379</v>
      </c>
      <c r="AI6" s="449">
        <v>55843143</v>
      </c>
      <c r="AJ6" s="449">
        <f>SUM(AH6:AI6)</f>
        <v>83044522</v>
      </c>
      <c r="AK6" s="448">
        <v>23551500</v>
      </c>
      <c r="AL6" s="449">
        <v>69294146</v>
      </c>
      <c r="AM6" s="449">
        <f>SUM(AK6:AL6)</f>
        <v>92845646</v>
      </c>
      <c r="AN6" s="448">
        <v>23137740</v>
      </c>
      <c r="AO6" s="449">
        <v>61861065</v>
      </c>
      <c r="AP6" s="449">
        <f>SUM(AN6:AO6)</f>
        <v>84998805</v>
      </c>
    </row>
    <row r="7" spans="1:93" s="449" customFormat="1" ht="11.25">
      <c r="D7" s="448"/>
      <c r="G7" s="452"/>
      <c r="J7" s="448"/>
      <c r="M7" s="448"/>
      <c r="P7" s="448"/>
      <c r="S7" s="448"/>
      <c r="V7" s="448"/>
      <c r="Y7" s="448"/>
      <c r="AB7" s="448"/>
      <c r="AE7" s="448"/>
      <c r="AH7" s="448"/>
      <c r="AK7" s="448"/>
      <c r="AN7" s="448"/>
    </row>
    <row r="8" spans="1:93" s="449" customFormat="1" ht="11.25">
      <c r="A8" s="449" t="s">
        <v>1012</v>
      </c>
      <c r="D8" s="448">
        <f>SUM(D5,-D6)</f>
        <v>1496488</v>
      </c>
      <c r="E8" s="449">
        <f>SUM(E5,-E6)</f>
        <v>998236</v>
      </c>
      <c r="F8" s="449">
        <f t="shared" si="0"/>
        <v>2494724</v>
      </c>
      <c r="G8" s="452">
        <f>SUM(G5,-G6)</f>
        <v>1008566</v>
      </c>
      <c r="H8" s="449">
        <f>SUM(H5,-H6)</f>
        <v>1473169</v>
      </c>
      <c r="I8" s="449">
        <f t="shared" ref="I8" si="10">SUM(G8+H8)</f>
        <v>2481735</v>
      </c>
      <c r="J8" s="448">
        <f>SUM(J5,-J6)</f>
        <v>863428</v>
      </c>
      <c r="K8" s="449">
        <f>SUM(K5,-K6)</f>
        <v>211679</v>
      </c>
      <c r="L8" s="449">
        <f t="shared" ref="L8:L12" si="11">SUM(J8+K8)</f>
        <v>1075107</v>
      </c>
      <c r="M8" s="448">
        <f>SUM(M5,-M6)</f>
        <v>211929</v>
      </c>
      <c r="N8" s="449">
        <f>SUM(N5,-N6)</f>
        <v>-1969316</v>
      </c>
      <c r="O8" s="449">
        <f t="shared" ref="O8:O12" si="12">SUM(M8+N8)</f>
        <v>-1757387</v>
      </c>
      <c r="P8" s="448">
        <f>SUM(P5,-P6)</f>
        <v>-854641</v>
      </c>
      <c r="Q8" s="449">
        <f>SUM(Q5,-Q6)</f>
        <v>-741194</v>
      </c>
      <c r="R8" s="449">
        <f t="shared" ref="R8:R9" si="13">SUM(P8+Q8)</f>
        <v>-1595835</v>
      </c>
      <c r="S8" s="448">
        <f>SUM(S5,-S6)</f>
        <v>-1084564</v>
      </c>
      <c r="T8" s="449">
        <f>SUM(T5,-T6)</f>
        <v>-7766449</v>
      </c>
      <c r="U8" s="449">
        <f t="shared" ref="U8:U11" si="14">SUM(S8+T8)</f>
        <v>-8851013</v>
      </c>
      <c r="V8" s="448">
        <f>SUM(V5,-V6)</f>
        <v>392184</v>
      </c>
      <c r="W8" s="449">
        <f>SUM(W5,-W6)</f>
        <v>377920</v>
      </c>
      <c r="X8" s="449">
        <f t="shared" ref="X8:X11" si="15">SUM(V8+W8)</f>
        <v>770104</v>
      </c>
      <c r="Y8" s="448">
        <f>SUM(Y5,-Y6)</f>
        <v>2006951</v>
      </c>
      <c r="Z8" s="449">
        <f>SUM(Z5,-Z6)</f>
        <v>-3545168</v>
      </c>
      <c r="AA8" s="449">
        <f t="shared" ref="AA8:AA11" si="16">SUM(Y8+Z8)</f>
        <v>-1538217</v>
      </c>
      <c r="AB8" s="448">
        <f>SUM(AB5,-AB6)</f>
        <v>376425</v>
      </c>
      <c r="AC8" s="449">
        <f>SUM(AC5,-AC6)</f>
        <v>-4340</v>
      </c>
      <c r="AD8" s="449">
        <f t="shared" ref="AD8:AD9" si="17">SUM(AB8+AC8)</f>
        <v>372085</v>
      </c>
      <c r="AE8" s="448">
        <f>SUM(AE5,-AE6)</f>
        <v>1241093</v>
      </c>
      <c r="AF8" s="449">
        <f>SUM(AF5,-AF6)</f>
        <v>-854591</v>
      </c>
      <c r="AG8" s="449">
        <f t="shared" ref="AG8:AG11" si="18">SUM(AE8+AF8)</f>
        <v>386502</v>
      </c>
      <c r="AH8" s="448">
        <f>SUM(AH5,-AH6)</f>
        <v>-6302085</v>
      </c>
      <c r="AI8" s="449">
        <f>SUM(AI5,-AI6)</f>
        <v>-3859932</v>
      </c>
      <c r="AJ8" s="449">
        <f t="shared" ref="AJ8:AJ11" si="19">SUM(AH8+AI8)</f>
        <v>-10162017</v>
      </c>
      <c r="AK8" s="448">
        <f>SUM(AK5,-AK6)</f>
        <v>70555</v>
      </c>
      <c r="AL8" s="449">
        <f>SUM(AL5,-AL6)</f>
        <v>-5052607</v>
      </c>
      <c r="AM8" s="449">
        <f t="shared" ref="AM8:AM11" si="20">SUM(AK8+AL8)</f>
        <v>-4982052</v>
      </c>
      <c r="AN8" s="448">
        <f>SUM(AN5,-AN6)</f>
        <v>-1607791</v>
      </c>
      <c r="AO8" s="449">
        <f>SUM(AO5,-AO6)</f>
        <v>-1827578</v>
      </c>
      <c r="AP8" s="449">
        <f t="shared" ref="AP8:AP11" si="21">SUM(AN8+AO8)</f>
        <v>-3435369</v>
      </c>
      <c r="AQ8" s="449">
        <f>SUM(AQ5,-AQ6)</f>
        <v>0</v>
      </c>
      <c r="AR8" s="449">
        <f>SUM(AR5,-AR6)</f>
        <v>0</v>
      </c>
      <c r="AS8" s="449">
        <f t="shared" ref="AS8:AS9" si="22">SUM(AQ8+AR8)</f>
        <v>0</v>
      </c>
      <c r="AT8" s="449">
        <f>SUM(AT5,-AT6)</f>
        <v>0</v>
      </c>
      <c r="AU8" s="449">
        <f>SUM(AU5,-AU6)</f>
        <v>0</v>
      </c>
      <c r="AV8" s="449">
        <f t="shared" ref="AV8:AV9" si="23">SUM(AT8+AU8)</f>
        <v>0</v>
      </c>
      <c r="AW8" s="449">
        <f>SUM(AW5,-AW6)</f>
        <v>0</v>
      </c>
      <c r="AX8" s="449">
        <f>SUM(AX5,-AX6)</f>
        <v>0</v>
      </c>
      <c r="AY8" s="449">
        <f t="shared" ref="AY8:AY9" si="24">SUM(AW8+AX8)</f>
        <v>0</v>
      </c>
      <c r="AZ8" s="449">
        <f>SUM(AZ5,-AZ6)</f>
        <v>0</v>
      </c>
      <c r="BA8" s="449">
        <f>SUM(BA5,-BA6)</f>
        <v>0</v>
      </c>
      <c r="BB8" s="449">
        <f t="shared" ref="BB8:BB9" si="25">SUM(AZ8+BA8)</f>
        <v>0</v>
      </c>
      <c r="BC8" s="449">
        <f>SUM(BC5,-BC6)</f>
        <v>0</v>
      </c>
      <c r="BD8" s="449">
        <f>SUM(BD5,-BD6)</f>
        <v>0</v>
      </c>
      <c r="BE8" s="449">
        <f t="shared" ref="BE8:BE9" si="26">SUM(BC8+BD8)</f>
        <v>0</v>
      </c>
      <c r="BF8" s="449">
        <f>SUM(BF5,-BF6)</f>
        <v>0</v>
      </c>
      <c r="BG8" s="449">
        <f>SUM(BG5,-BG6)</f>
        <v>0</v>
      </c>
      <c r="BH8" s="449">
        <f t="shared" ref="BH8:BH9" si="27">SUM(BF8+BG8)</f>
        <v>0</v>
      </c>
      <c r="BI8" s="449">
        <f>SUM(BI5,-BI6)</f>
        <v>0</v>
      </c>
      <c r="BJ8" s="449">
        <f>SUM(BJ5,-BJ6)</f>
        <v>0</v>
      </c>
      <c r="BK8" s="449">
        <f t="shared" ref="BK8:BK9" si="28">SUM(BI8+BJ8)</f>
        <v>0</v>
      </c>
      <c r="BL8" s="449">
        <f>SUM(BL5,-BL6)</f>
        <v>0</v>
      </c>
      <c r="BM8" s="449">
        <f>SUM(BM5,-BM6)</f>
        <v>0</v>
      </c>
      <c r="BN8" s="449">
        <f t="shared" ref="BN8:BN9" si="29">SUM(BL8+BM8)</f>
        <v>0</v>
      </c>
      <c r="BO8" s="449">
        <f>SUM(BO5,-BO6)</f>
        <v>0</v>
      </c>
      <c r="BP8" s="449">
        <f>SUM(BP5,-BP6)</f>
        <v>0</v>
      </c>
      <c r="BQ8" s="449">
        <f t="shared" ref="BQ8:BQ9" si="30">SUM(BO8+BP8)</f>
        <v>0</v>
      </c>
      <c r="BR8" s="449">
        <f>SUM(BR5,-BR6)</f>
        <v>0</v>
      </c>
      <c r="BS8" s="449">
        <f>SUM(BS5,-BS6)</f>
        <v>0</v>
      </c>
      <c r="BT8" s="449">
        <f t="shared" ref="BT8:BT9" si="31">SUM(BR8+BS8)</f>
        <v>0</v>
      </c>
      <c r="BU8" s="449">
        <f>SUM(BU5,-BU6)</f>
        <v>0</v>
      </c>
      <c r="BV8" s="449">
        <f>SUM(BV5,-BV6)</f>
        <v>0</v>
      </c>
      <c r="BW8" s="449">
        <f t="shared" ref="BW8:BW9" si="32">SUM(BU8+BV8)</f>
        <v>0</v>
      </c>
      <c r="BX8" s="449">
        <f>SUM(BX5,-BX6)</f>
        <v>0</v>
      </c>
      <c r="BY8" s="449">
        <f>SUM(BY5,-BY6)</f>
        <v>0</v>
      </c>
      <c r="BZ8" s="449">
        <f t="shared" ref="BZ8:BZ9" si="33">SUM(BX8+BY8)</f>
        <v>0</v>
      </c>
      <c r="CA8" s="449">
        <f>SUM(CA5,-CA6)</f>
        <v>0</v>
      </c>
      <c r="CB8" s="449">
        <f>SUM(CB5,-CB6)</f>
        <v>0</v>
      </c>
      <c r="CC8" s="449">
        <f t="shared" ref="CC8:CC9" si="34">SUM(CA8+CB8)</f>
        <v>0</v>
      </c>
      <c r="CD8" s="449">
        <f>SUM(CD5,-CD6)</f>
        <v>0</v>
      </c>
      <c r="CE8" s="449">
        <f>SUM(CE5,-CE6)</f>
        <v>0</v>
      </c>
      <c r="CF8" s="449">
        <f t="shared" ref="CF8:CF9" si="35">SUM(CD8+CE8)</f>
        <v>0</v>
      </c>
      <c r="CG8" s="449">
        <f>SUM(CG5,-CG6)</f>
        <v>0</v>
      </c>
      <c r="CH8" s="449">
        <f>SUM(CH5,-CH6)</f>
        <v>0</v>
      </c>
      <c r="CI8" s="449">
        <f t="shared" ref="CI8:CI9" si="36">SUM(CG8+CH8)</f>
        <v>0</v>
      </c>
      <c r="CJ8" s="449">
        <f>SUM(CJ5,-CJ6)</f>
        <v>0</v>
      </c>
      <c r="CK8" s="449">
        <f>SUM(CK5,-CK6)</f>
        <v>0</v>
      </c>
      <c r="CL8" s="449">
        <f t="shared" ref="CL8:CL9" si="37">SUM(CJ8+CK8)</f>
        <v>0</v>
      </c>
      <c r="CM8" s="449">
        <f>SUM(CM5,-CM6)</f>
        <v>0</v>
      </c>
      <c r="CN8" s="449">
        <f>SUM(CN5,-CN6)</f>
        <v>0</v>
      </c>
      <c r="CO8" s="449">
        <f t="shared" ref="CO8:CO9" si="38">SUM(CM8+CN8)</f>
        <v>0</v>
      </c>
    </row>
    <row r="9" spans="1:93" s="449" customFormat="1" ht="11.25">
      <c r="A9" s="449" t="s">
        <v>1013</v>
      </c>
      <c r="D9" s="448">
        <v>21025741</v>
      </c>
      <c r="E9" s="449">
        <v>12061498</v>
      </c>
      <c r="F9" s="449">
        <f t="shared" si="0"/>
        <v>33087239</v>
      </c>
      <c r="G9" s="452">
        <f>SUM(D12)</f>
        <v>22522229</v>
      </c>
      <c r="H9" s="449">
        <f>SUM(E12)</f>
        <v>11831328</v>
      </c>
      <c r="I9" s="449">
        <f t="shared" si="1"/>
        <v>34353557</v>
      </c>
      <c r="J9" s="448">
        <f>SUM(G12)</f>
        <v>23531695</v>
      </c>
      <c r="K9" s="449">
        <f>SUM(H12)</f>
        <v>13237127</v>
      </c>
      <c r="L9" s="449">
        <f t="shared" si="11"/>
        <v>36768822</v>
      </c>
      <c r="M9" s="448">
        <f>SUM(J12)</f>
        <v>24395123</v>
      </c>
      <c r="N9" s="449">
        <f>SUM(K12)</f>
        <v>13448806</v>
      </c>
      <c r="O9" s="449">
        <f t="shared" si="12"/>
        <v>37843929</v>
      </c>
      <c r="P9" s="448">
        <f>SUM(M12)</f>
        <v>24607052</v>
      </c>
      <c r="Q9" s="449">
        <f>SUM(N12)</f>
        <v>11479490</v>
      </c>
      <c r="R9" s="449">
        <f t="shared" si="13"/>
        <v>36086542</v>
      </c>
      <c r="S9" s="448">
        <f>SUM(P12)</f>
        <v>23752411</v>
      </c>
      <c r="T9" s="449">
        <f>SUM(Q12)</f>
        <v>10738296</v>
      </c>
      <c r="U9" s="449">
        <f t="shared" si="14"/>
        <v>34490707</v>
      </c>
      <c r="V9" s="448">
        <f>SUM(S12)</f>
        <v>22667847</v>
      </c>
      <c r="W9" s="449">
        <f>SUM(T12)</f>
        <v>2971847</v>
      </c>
      <c r="X9" s="449">
        <f t="shared" si="15"/>
        <v>25639694</v>
      </c>
      <c r="Y9" s="448">
        <f>SUM(V12)</f>
        <v>22827420</v>
      </c>
      <c r="Z9" s="449">
        <f>SUM(W12)</f>
        <v>1781137</v>
      </c>
      <c r="AA9" s="449">
        <f t="shared" si="16"/>
        <v>24608557</v>
      </c>
      <c r="AB9" s="448">
        <f>SUM(Y12)</f>
        <v>24754689</v>
      </c>
      <c r="AC9" s="449">
        <f>SUM(Z12)</f>
        <v>-3136679</v>
      </c>
      <c r="AD9" s="449">
        <f t="shared" si="17"/>
        <v>21618010</v>
      </c>
      <c r="AE9" s="448">
        <f>SUM(AB12)</f>
        <v>24904142</v>
      </c>
      <c r="AF9" s="449">
        <f>SUM(AC12)</f>
        <v>-4657466</v>
      </c>
      <c r="AG9" s="449">
        <f t="shared" si="18"/>
        <v>20246676</v>
      </c>
      <c r="AH9" s="448">
        <f>SUM(AE12)</f>
        <v>25909401</v>
      </c>
      <c r="AI9" s="449">
        <f>SUM(AF12)</f>
        <v>-6829861</v>
      </c>
      <c r="AJ9" s="449">
        <f t="shared" si="19"/>
        <v>19079540</v>
      </c>
      <c r="AK9" s="448">
        <f>SUM(AH12)</f>
        <v>19365546</v>
      </c>
      <c r="AL9" s="449">
        <f>SUM(AI12)</f>
        <v>-12047486</v>
      </c>
      <c r="AM9" s="449">
        <f t="shared" si="20"/>
        <v>7318060</v>
      </c>
      <c r="AN9" s="448">
        <f>SUM(AK12)</f>
        <v>19117706</v>
      </c>
      <c r="AO9" s="449">
        <f>SUM(AL12)</f>
        <v>-18904333</v>
      </c>
      <c r="AP9" s="449">
        <f t="shared" si="21"/>
        <v>213373</v>
      </c>
      <c r="AQ9" s="449">
        <f>SUM(AN12)</f>
        <v>17244202</v>
      </c>
      <c r="AR9" s="449">
        <f>SUM(AO12)</f>
        <v>-22357649</v>
      </c>
      <c r="AS9" s="449">
        <f t="shared" si="22"/>
        <v>-5113447</v>
      </c>
      <c r="AT9" s="449">
        <f>SUM(AQ12)</f>
        <v>17244202</v>
      </c>
      <c r="AU9" s="449">
        <f>SUM(AR12)</f>
        <v>-22357649</v>
      </c>
      <c r="AV9" s="449">
        <f t="shared" si="23"/>
        <v>-5113447</v>
      </c>
      <c r="AW9" s="449">
        <f>SUM(AT12)</f>
        <v>17244202</v>
      </c>
      <c r="AX9" s="449">
        <f>SUM(AU12)</f>
        <v>-22357649</v>
      </c>
      <c r="AY9" s="449">
        <f t="shared" si="24"/>
        <v>-5113447</v>
      </c>
      <c r="AZ9" s="449">
        <f>SUM(AW12)</f>
        <v>17244202</v>
      </c>
      <c r="BA9" s="449">
        <f>SUM(AX12)</f>
        <v>-22357649</v>
      </c>
      <c r="BB9" s="449">
        <f t="shared" si="25"/>
        <v>-5113447</v>
      </c>
      <c r="BC9" s="449">
        <f>SUM(AZ12)</f>
        <v>17244202</v>
      </c>
      <c r="BD9" s="449">
        <f>SUM(BA12)</f>
        <v>-22357649</v>
      </c>
      <c r="BE9" s="449">
        <f t="shared" si="26"/>
        <v>-5113447</v>
      </c>
      <c r="BF9" s="449">
        <f>SUM(BC12)</f>
        <v>17244202</v>
      </c>
      <c r="BG9" s="449">
        <f>SUM(BD12)</f>
        <v>-22357649</v>
      </c>
      <c r="BH9" s="449">
        <f t="shared" si="27"/>
        <v>-5113447</v>
      </c>
      <c r="BI9" s="449">
        <f>SUM(BF12)</f>
        <v>17244202</v>
      </c>
      <c r="BJ9" s="449">
        <f>SUM(BG12)</f>
        <v>-22357649</v>
      </c>
      <c r="BK9" s="449">
        <f t="shared" si="28"/>
        <v>-5113447</v>
      </c>
      <c r="BL9" s="449">
        <f>SUM(BI12)</f>
        <v>17244202</v>
      </c>
      <c r="BM9" s="449">
        <f>SUM(BJ12)</f>
        <v>-22357649</v>
      </c>
      <c r="BN9" s="449">
        <f t="shared" si="29"/>
        <v>-5113447</v>
      </c>
      <c r="BO9" s="449">
        <f>SUM(BL12)</f>
        <v>17244202</v>
      </c>
      <c r="BP9" s="449">
        <f>SUM(BM12)</f>
        <v>-22357649</v>
      </c>
      <c r="BQ9" s="449">
        <f t="shared" si="30"/>
        <v>-5113447</v>
      </c>
      <c r="BR9" s="449">
        <f>SUM(BO12)</f>
        <v>17244202</v>
      </c>
      <c r="BS9" s="449">
        <f>SUM(BP12)</f>
        <v>-22357649</v>
      </c>
      <c r="BT9" s="449">
        <f t="shared" si="31"/>
        <v>-5113447</v>
      </c>
      <c r="BU9" s="449">
        <f>SUM(BR12)</f>
        <v>17244202</v>
      </c>
      <c r="BV9" s="449">
        <f>SUM(BS12)</f>
        <v>-22357649</v>
      </c>
      <c r="BW9" s="449">
        <f t="shared" si="32"/>
        <v>-5113447</v>
      </c>
      <c r="BX9" s="449">
        <f>SUM(BU12)</f>
        <v>17244202</v>
      </c>
      <c r="BY9" s="449">
        <f>SUM(BV12)</f>
        <v>-22357649</v>
      </c>
      <c r="BZ9" s="449">
        <f t="shared" si="33"/>
        <v>-5113447</v>
      </c>
      <c r="CA9" s="449">
        <f>SUM(BX12)</f>
        <v>17244202</v>
      </c>
      <c r="CB9" s="449">
        <f>SUM(BY12)</f>
        <v>-22357649</v>
      </c>
      <c r="CC9" s="449">
        <f t="shared" si="34"/>
        <v>-5113447</v>
      </c>
      <c r="CD9" s="449">
        <f>SUM(CA12)</f>
        <v>17244202</v>
      </c>
      <c r="CE9" s="449">
        <f>SUM(CB12)</f>
        <v>-22357649</v>
      </c>
      <c r="CF9" s="449">
        <f t="shared" si="35"/>
        <v>-5113447</v>
      </c>
      <c r="CG9" s="449">
        <f>SUM(CD12)</f>
        <v>17244202</v>
      </c>
      <c r="CH9" s="449">
        <f>SUM(CE12)</f>
        <v>-22357649</v>
      </c>
      <c r="CI9" s="449">
        <f t="shared" si="36"/>
        <v>-5113447</v>
      </c>
      <c r="CJ9" s="449">
        <f>SUM(CG12)</f>
        <v>17244202</v>
      </c>
      <c r="CK9" s="449">
        <f>SUM(CH12)</f>
        <v>-22357649</v>
      </c>
      <c r="CL9" s="449">
        <f t="shared" si="37"/>
        <v>-5113447</v>
      </c>
      <c r="CM9" s="449">
        <f>SUM(CJ12)</f>
        <v>17244202</v>
      </c>
      <c r="CN9" s="449">
        <f>SUM(CK12)</f>
        <v>-22357649</v>
      </c>
      <c r="CO9" s="449">
        <f t="shared" si="38"/>
        <v>-5113447</v>
      </c>
    </row>
    <row r="10" spans="1:93" s="449" customFormat="1">
      <c r="A10" s="449" t="s">
        <v>1014</v>
      </c>
      <c r="D10" s="448">
        <v>0</v>
      </c>
      <c r="E10" s="449">
        <v>1228406</v>
      </c>
      <c r="F10" s="449">
        <f t="shared" si="0"/>
        <v>1228406</v>
      </c>
      <c r="G10" s="452">
        <v>900</v>
      </c>
      <c r="H10" s="449">
        <v>-67370</v>
      </c>
      <c r="J10" s="394"/>
      <c r="K10"/>
      <c r="L10" s="449">
        <f t="shared" si="11"/>
        <v>0</v>
      </c>
      <c r="M10" s="448">
        <v>0</v>
      </c>
      <c r="N10" s="449">
        <v>0</v>
      </c>
      <c r="O10" s="449">
        <v>0</v>
      </c>
      <c r="P10" s="448">
        <v>0</v>
      </c>
      <c r="Q10" s="449">
        <v>0</v>
      </c>
      <c r="R10" s="449">
        <v>0</v>
      </c>
      <c r="S10" s="448">
        <v>0</v>
      </c>
      <c r="T10" s="449">
        <v>0</v>
      </c>
      <c r="U10" s="449">
        <v>0</v>
      </c>
      <c r="V10" s="448">
        <v>0</v>
      </c>
      <c r="W10" s="449">
        <v>0</v>
      </c>
      <c r="X10" s="449">
        <f t="shared" si="15"/>
        <v>0</v>
      </c>
      <c r="Y10" s="448"/>
      <c r="Z10" s="449">
        <v>0</v>
      </c>
      <c r="AA10" s="449">
        <f t="shared" si="16"/>
        <v>0</v>
      </c>
      <c r="AB10" s="448">
        <v>0</v>
      </c>
      <c r="AC10" s="449">
        <v>0</v>
      </c>
      <c r="AD10" s="449">
        <v>0</v>
      </c>
      <c r="AE10" s="448">
        <v>0</v>
      </c>
      <c r="AF10" s="449">
        <v>0</v>
      </c>
      <c r="AG10" s="449">
        <v>0</v>
      </c>
      <c r="AH10" s="448">
        <v>0</v>
      </c>
      <c r="AI10" s="449">
        <v>0</v>
      </c>
      <c r="AJ10" s="449">
        <f t="shared" si="19"/>
        <v>0</v>
      </c>
      <c r="AK10" s="448">
        <v>0</v>
      </c>
      <c r="AL10" s="449">
        <v>0</v>
      </c>
      <c r="AM10" s="449">
        <f t="shared" si="20"/>
        <v>0</v>
      </c>
      <c r="AN10" s="448">
        <v>0</v>
      </c>
      <c r="AO10" s="449">
        <v>0</v>
      </c>
      <c r="AP10" s="449">
        <f t="shared" si="21"/>
        <v>0</v>
      </c>
      <c r="AQ10" s="449">
        <v>0</v>
      </c>
      <c r="AR10" s="449">
        <v>0</v>
      </c>
      <c r="AS10" s="449">
        <v>0</v>
      </c>
      <c r="AT10" s="449">
        <v>0</v>
      </c>
      <c r="AU10" s="449">
        <v>0</v>
      </c>
      <c r="AV10" s="449">
        <v>0</v>
      </c>
      <c r="AW10" s="449">
        <v>0</v>
      </c>
      <c r="AX10" s="449">
        <v>0</v>
      </c>
      <c r="AY10" s="449">
        <v>0</v>
      </c>
      <c r="AZ10" s="449">
        <v>0</v>
      </c>
      <c r="BA10" s="449">
        <v>0</v>
      </c>
      <c r="BB10" s="449">
        <v>0</v>
      </c>
      <c r="BC10" s="449">
        <v>0</v>
      </c>
      <c r="BD10" s="449">
        <v>0</v>
      </c>
      <c r="BE10" s="449">
        <v>0</v>
      </c>
      <c r="BF10" s="449">
        <v>0</v>
      </c>
      <c r="BG10" s="449">
        <v>0</v>
      </c>
      <c r="BH10" s="449">
        <v>0</v>
      </c>
      <c r="BI10" s="449">
        <v>0</v>
      </c>
      <c r="BJ10" s="449">
        <v>0</v>
      </c>
      <c r="BK10" s="449">
        <v>0</v>
      </c>
      <c r="BL10" s="449">
        <v>0</v>
      </c>
      <c r="BM10" s="449">
        <v>0</v>
      </c>
      <c r="BN10" s="449">
        <v>0</v>
      </c>
      <c r="BO10" s="449">
        <v>0</v>
      </c>
      <c r="BP10" s="449">
        <v>0</v>
      </c>
      <c r="BQ10" s="449">
        <v>0</v>
      </c>
      <c r="BR10" s="449">
        <v>0</v>
      </c>
      <c r="BS10" s="449">
        <v>0</v>
      </c>
      <c r="BT10" s="449">
        <v>0</v>
      </c>
      <c r="BU10" s="449">
        <v>0</v>
      </c>
      <c r="BV10" s="449">
        <v>0</v>
      </c>
      <c r="BW10" s="449">
        <v>0</v>
      </c>
      <c r="BX10" s="449">
        <v>0</v>
      </c>
      <c r="BY10" s="449">
        <v>0</v>
      </c>
      <c r="BZ10" s="449">
        <v>0</v>
      </c>
      <c r="CA10" s="449">
        <v>0</v>
      </c>
      <c r="CB10" s="449">
        <v>0</v>
      </c>
      <c r="CC10" s="449">
        <v>0</v>
      </c>
      <c r="CD10" s="449">
        <v>0</v>
      </c>
      <c r="CE10" s="449">
        <v>0</v>
      </c>
      <c r="CF10" s="449">
        <v>0</v>
      </c>
      <c r="CG10" s="449">
        <v>0</v>
      </c>
      <c r="CH10" s="449">
        <v>0</v>
      </c>
      <c r="CI10" s="449">
        <v>0</v>
      </c>
      <c r="CJ10" s="449">
        <v>0</v>
      </c>
      <c r="CK10" s="449">
        <v>0</v>
      </c>
      <c r="CL10" s="449">
        <v>0</v>
      </c>
      <c r="CM10" s="449">
        <v>0</v>
      </c>
      <c r="CN10" s="449">
        <v>0</v>
      </c>
      <c r="CO10" s="449">
        <v>0</v>
      </c>
    </row>
    <row r="11" spans="1:93" s="449" customFormat="1">
      <c r="A11" s="449" t="s">
        <v>1015</v>
      </c>
      <c r="D11" s="448"/>
      <c r="G11" s="403"/>
      <c r="H11"/>
      <c r="J11" s="394"/>
      <c r="K11"/>
      <c r="M11" s="448"/>
      <c r="P11" s="448"/>
      <c r="S11" s="448">
        <v>-271320</v>
      </c>
      <c r="T11" s="449">
        <v>-1675040</v>
      </c>
      <c r="U11" s="449">
        <f t="shared" si="14"/>
        <v>-1946360</v>
      </c>
      <c r="V11" s="448">
        <v>-232611</v>
      </c>
      <c r="W11" s="449">
        <v>-1568630</v>
      </c>
      <c r="X11" s="449">
        <f t="shared" si="15"/>
        <v>-1801241</v>
      </c>
      <c r="Y11" s="448">
        <v>-230431</v>
      </c>
      <c r="Z11" s="449">
        <v>-1542119</v>
      </c>
      <c r="AA11" s="449">
        <f t="shared" si="16"/>
        <v>-1772550</v>
      </c>
      <c r="AB11" s="448">
        <v>-226972</v>
      </c>
      <c r="AC11" s="449">
        <v>-1516447</v>
      </c>
      <c r="AD11" s="449">
        <f t="shared" ref="AD11" si="39">SUM(AB11+AC11)</f>
        <v>-1743419</v>
      </c>
      <c r="AE11" s="448">
        <v>-235834</v>
      </c>
      <c r="AF11" s="449">
        <v>-1317804</v>
      </c>
      <c r="AG11" s="449">
        <f t="shared" si="18"/>
        <v>-1553638</v>
      </c>
      <c r="AH11" s="448">
        <v>-241770</v>
      </c>
      <c r="AI11" s="449">
        <v>-1357693</v>
      </c>
      <c r="AJ11" s="449">
        <f t="shared" si="19"/>
        <v>-1599463</v>
      </c>
      <c r="AK11" s="448">
        <v>-318395</v>
      </c>
      <c r="AL11" s="449">
        <v>-1804240</v>
      </c>
      <c r="AM11" s="449">
        <f t="shared" si="20"/>
        <v>-2122635</v>
      </c>
      <c r="AN11" s="448">
        <v>-265713</v>
      </c>
      <c r="AO11" s="449">
        <v>-1625738</v>
      </c>
      <c r="AP11" s="449">
        <f t="shared" si="21"/>
        <v>-1891451</v>
      </c>
    </row>
    <row r="12" spans="1:93" s="449" customFormat="1" ht="11.25">
      <c r="A12" s="449" t="s">
        <v>1011</v>
      </c>
      <c r="D12" s="448">
        <f>SUM(D8+D9-D10)</f>
        <v>22522229</v>
      </c>
      <c r="E12" s="449">
        <f>SUM(E8+E9-E10)</f>
        <v>11831328</v>
      </c>
      <c r="F12" s="449">
        <f t="shared" si="0"/>
        <v>34353557</v>
      </c>
      <c r="G12" s="449">
        <v>23531695</v>
      </c>
      <c r="H12" s="449">
        <v>13237127</v>
      </c>
      <c r="I12" s="449">
        <f t="shared" si="1"/>
        <v>36768822</v>
      </c>
      <c r="J12" s="448">
        <f>SUM(J8+J9-J10)</f>
        <v>24395123</v>
      </c>
      <c r="K12" s="449">
        <f>SUM(K8+K9-K10)</f>
        <v>13448806</v>
      </c>
      <c r="L12" s="449">
        <f t="shared" si="11"/>
        <v>37843929</v>
      </c>
      <c r="M12" s="448">
        <f>SUM(M8+M9-M10)</f>
        <v>24607052</v>
      </c>
      <c r="N12" s="449">
        <f>SUM(N8+N9-N10)</f>
        <v>11479490</v>
      </c>
      <c r="O12" s="449">
        <f t="shared" si="12"/>
        <v>36086542</v>
      </c>
      <c r="P12" s="448">
        <v>23752411</v>
      </c>
      <c r="Q12" s="449">
        <v>10738296</v>
      </c>
      <c r="R12" s="449">
        <f t="shared" ref="R12" si="40">SUM(P12+Q12)</f>
        <v>34490707</v>
      </c>
      <c r="S12" s="448">
        <f>SUM(S8+S9-S10)</f>
        <v>22667847</v>
      </c>
      <c r="T12" s="449">
        <f>SUM(T8+T9-T10)</f>
        <v>2971847</v>
      </c>
      <c r="U12" s="449">
        <f t="shared" ref="U12" si="41">SUM(S12+T12)</f>
        <v>25639694</v>
      </c>
      <c r="V12" s="448">
        <f>SUM(V8:V11)</f>
        <v>22827420</v>
      </c>
      <c r="W12" s="448">
        <f>SUM(W8:W11)</f>
        <v>1781137</v>
      </c>
      <c r="X12" s="449">
        <f t="shared" ref="X12" si="42">SUM(V12+W12)</f>
        <v>24608557</v>
      </c>
      <c r="Y12" s="448">
        <v>24754689</v>
      </c>
      <c r="Z12" s="449">
        <v>-3136679</v>
      </c>
      <c r="AA12" s="449">
        <f t="shared" ref="AA12" si="43">SUM(Y12+Z12)</f>
        <v>21618010</v>
      </c>
      <c r="AB12" s="448">
        <f>SUM(AB8:AB11)</f>
        <v>24904142</v>
      </c>
      <c r="AC12" s="453">
        <f t="shared" ref="AC12:AD12" si="44">SUM(AC8:AC11)</f>
        <v>-4657466</v>
      </c>
      <c r="AD12" s="453">
        <f t="shared" si="44"/>
        <v>20246676</v>
      </c>
      <c r="AE12" s="448">
        <f t="shared" ref="AE12:AL12" si="45">SUM(AE8:AE11)</f>
        <v>25909401</v>
      </c>
      <c r="AF12" s="448">
        <f t="shared" si="45"/>
        <v>-6829861</v>
      </c>
      <c r="AG12" s="448">
        <f t="shared" si="45"/>
        <v>19079540</v>
      </c>
      <c r="AH12" s="448">
        <f t="shared" si="45"/>
        <v>19365546</v>
      </c>
      <c r="AI12" s="448">
        <f t="shared" si="45"/>
        <v>-12047486</v>
      </c>
      <c r="AJ12" s="448">
        <f t="shared" si="45"/>
        <v>7318060</v>
      </c>
      <c r="AK12" s="448">
        <f t="shared" si="45"/>
        <v>19117706</v>
      </c>
      <c r="AL12" s="449">
        <f t="shared" si="45"/>
        <v>-18904333</v>
      </c>
      <c r="AM12" s="449">
        <f t="shared" ref="AM12" si="46">SUM(AK12+AL12)</f>
        <v>213373</v>
      </c>
      <c r="AN12" s="448">
        <f>SUM(AN8:AN11)</f>
        <v>17244202</v>
      </c>
      <c r="AO12" s="449">
        <f>SUM(AO8:AO11)</f>
        <v>-22357649</v>
      </c>
      <c r="AP12" s="449">
        <f t="shared" ref="AP12" si="47">SUM(AN12+AO12)</f>
        <v>-5113447</v>
      </c>
      <c r="AQ12" s="449">
        <f>SUM(AQ8+AQ9-AQ10)</f>
        <v>17244202</v>
      </c>
      <c r="AR12" s="449">
        <f>SUM(AR8+AR9-AR10)</f>
        <v>-22357649</v>
      </c>
      <c r="AS12" s="449">
        <f t="shared" ref="AS12" si="48">SUM(AQ12+AR12)</f>
        <v>-5113447</v>
      </c>
      <c r="AT12" s="449">
        <f>SUM(AT8+AT9-AT10)</f>
        <v>17244202</v>
      </c>
      <c r="AU12" s="449">
        <f>SUM(AU8+AU9-AU10)</f>
        <v>-22357649</v>
      </c>
      <c r="AV12" s="449">
        <f t="shared" ref="AV12" si="49">SUM(AT12+AU12)</f>
        <v>-5113447</v>
      </c>
      <c r="AW12" s="449">
        <f>SUM(AW8+AW9-AW10)</f>
        <v>17244202</v>
      </c>
      <c r="AX12" s="449">
        <f>SUM(AX8+AX9-AX10)</f>
        <v>-22357649</v>
      </c>
      <c r="AY12" s="449">
        <f t="shared" ref="AY12" si="50">SUM(AW12+AX12)</f>
        <v>-5113447</v>
      </c>
      <c r="AZ12" s="449">
        <f>SUM(AZ8+AZ9-AZ10)</f>
        <v>17244202</v>
      </c>
      <c r="BA12" s="449">
        <f>SUM(BA8+BA9-BA10)</f>
        <v>-22357649</v>
      </c>
      <c r="BB12" s="449">
        <f t="shared" ref="BB12" si="51">SUM(AZ12+BA12)</f>
        <v>-5113447</v>
      </c>
      <c r="BC12" s="449">
        <f>SUM(BC8+BC9-BC10)</f>
        <v>17244202</v>
      </c>
      <c r="BD12" s="449">
        <f>SUM(BD8+BD9-BD10)</f>
        <v>-22357649</v>
      </c>
      <c r="BE12" s="449">
        <f t="shared" ref="BE12" si="52">SUM(BC12+BD12)</f>
        <v>-5113447</v>
      </c>
      <c r="BF12" s="449">
        <f>SUM(BF8+BF9-BF10)</f>
        <v>17244202</v>
      </c>
      <c r="BG12" s="449">
        <f>SUM(BG8+BG9-BG10)</f>
        <v>-22357649</v>
      </c>
      <c r="BH12" s="449">
        <f t="shared" ref="BH12" si="53">SUM(BF12+BG12)</f>
        <v>-5113447</v>
      </c>
      <c r="BI12" s="449">
        <f>SUM(BI8+BI9-BI10)</f>
        <v>17244202</v>
      </c>
      <c r="BJ12" s="449">
        <f>SUM(BJ8+BJ9-BJ10)</f>
        <v>-22357649</v>
      </c>
      <c r="BK12" s="449">
        <f t="shared" ref="BK12" si="54">SUM(BI12+BJ12)</f>
        <v>-5113447</v>
      </c>
      <c r="BL12" s="449">
        <f>SUM(BL8+BL9-BL10)</f>
        <v>17244202</v>
      </c>
      <c r="BM12" s="449">
        <f>SUM(BM8+BM9-BM10)</f>
        <v>-22357649</v>
      </c>
      <c r="BN12" s="449">
        <f t="shared" ref="BN12" si="55">SUM(BL12+BM12)</f>
        <v>-5113447</v>
      </c>
      <c r="BO12" s="449">
        <f>SUM(BO8+BO9-BO10)</f>
        <v>17244202</v>
      </c>
      <c r="BP12" s="449">
        <f>SUM(BP8+BP9-BP10)</f>
        <v>-22357649</v>
      </c>
      <c r="BQ12" s="449">
        <f t="shared" ref="BQ12" si="56">SUM(BO12+BP12)</f>
        <v>-5113447</v>
      </c>
      <c r="BR12" s="449">
        <f>SUM(BR8+BR9-BR10)</f>
        <v>17244202</v>
      </c>
      <c r="BS12" s="449">
        <f>SUM(BS8+BS9-BS10)</f>
        <v>-22357649</v>
      </c>
      <c r="BT12" s="449">
        <f t="shared" ref="BT12" si="57">SUM(BR12+BS12)</f>
        <v>-5113447</v>
      </c>
      <c r="BU12" s="449">
        <f>SUM(BU8+BU9-BU10)</f>
        <v>17244202</v>
      </c>
      <c r="BV12" s="449">
        <f>SUM(BV8+BV9-BV10)</f>
        <v>-22357649</v>
      </c>
      <c r="BW12" s="449">
        <f t="shared" ref="BW12" si="58">SUM(BU12+BV12)</f>
        <v>-5113447</v>
      </c>
      <c r="BX12" s="449">
        <f>SUM(BX8+BX9-BX10)</f>
        <v>17244202</v>
      </c>
      <c r="BY12" s="449">
        <f>SUM(BY8+BY9-BY10)</f>
        <v>-22357649</v>
      </c>
      <c r="BZ12" s="449">
        <f t="shared" ref="BZ12" si="59">SUM(BX12+BY12)</f>
        <v>-5113447</v>
      </c>
      <c r="CA12" s="449">
        <f>SUM(CA8+CA9-CA10)</f>
        <v>17244202</v>
      </c>
      <c r="CB12" s="449">
        <f>SUM(CB8+CB9-CB10)</f>
        <v>-22357649</v>
      </c>
      <c r="CC12" s="449">
        <f t="shared" ref="CC12" si="60">SUM(CA12+CB12)</f>
        <v>-5113447</v>
      </c>
      <c r="CD12" s="449">
        <f>SUM(CD8+CD9-CD10)</f>
        <v>17244202</v>
      </c>
      <c r="CE12" s="449">
        <f>SUM(CE8+CE9-CE10)</f>
        <v>-22357649</v>
      </c>
      <c r="CF12" s="449">
        <f t="shared" ref="CF12" si="61">SUM(CD12+CE12)</f>
        <v>-5113447</v>
      </c>
      <c r="CG12" s="449">
        <f>SUM(CG8+CG9-CG10)</f>
        <v>17244202</v>
      </c>
      <c r="CH12" s="449">
        <f>SUM(CH8+CH9-CH10)</f>
        <v>-22357649</v>
      </c>
      <c r="CI12" s="449">
        <f t="shared" ref="CI12" si="62">SUM(CG12+CH12)</f>
        <v>-5113447</v>
      </c>
      <c r="CJ12" s="449">
        <f>SUM(CJ8+CJ9-CJ10)</f>
        <v>17244202</v>
      </c>
      <c r="CK12" s="449">
        <f>SUM(CK8+CK9-CK10)</f>
        <v>-22357649</v>
      </c>
      <c r="CL12" s="449">
        <f t="shared" ref="CL12" si="63">SUM(CJ12+CK12)</f>
        <v>-5113447</v>
      </c>
      <c r="CM12" s="449">
        <f>SUM(CM8+CM9-CM10)</f>
        <v>17244202</v>
      </c>
      <c r="CN12" s="449">
        <f>SUM(CN8+CN9-CN10)</f>
        <v>-22357649</v>
      </c>
      <c r="CO12" s="449">
        <f t="shared" ref="CO12" si="64">SUM(CM12+CN12)</f>
        <v>-5113447</v>
      </c>
    </row>
    <row r="13" spans="1:93" s="449" customFormat="1" ht="11.25">
      <c r="D13" s="448"/>
      <c r="G13" s="452"/>
      <c r="J13" s="448"/>
      <c r="M13" s="458"/>
      <c r="N13" s="459"/>
      <c r="O13" s="459"/>
      <c r="P13" s="448"/>
      <c r="S13" s="448"/>
      <c r="V13" s="448"/>
      <c r="Y13" s="448"/>
      <c r="AB13" s="448"/>
      <c r="AE13" s="448"/>
      <c r="AH13" s="448"/>
      <c r="AK13" s="448"/>
      <c r="AN13" s="448"/>
    </row>
    <row r="14" spans="1:93" s="451" customFormat="1" ht="11.25">
      <c r="A14" s="451" t="s">
        <v>1016</v>
      </c>
      <c r="D14" s="450"/>
      <c r="G14" s="454"/>
      <c r="J14" s="450"/>
      <c r="M14" s="450"/>
      <c r="P14" s="450"/>
      <c r="S14" s="450"/>
      <c r="V14" s="450"/>
      <c r="Y14" s="450"/>
      <c r="AB14" s="450"/>
      <c r="AE14" s="450"/>
      <c r="AH14" s="450"/>
      <c r="AK14" s="450"/>
      <c r="AN14" s="450"/>
    </row>
    <row r="15" spans="1:93" s="449" customFormat="1" ht="11.25">
      <c r="A15" s="449" t="s">
        <v>1009</v>
      </c>
      <c r="D15" s="448">
        <v>15229694</v>
      </c>
      <c r="E15" s="449">
        <v>19486706</v>
      </c>
      <c r="F15" s="449">
        <f>SUM(D15+E15)</f>
        <v>34716400</v>
      </c>
      <c r="G15" s="452">
        <v>12553628</v>
      </c>
      <c r="H15" s="449">
        <v>9331488</v>
      </c>
      <c r="I15" s="449">
        <f t="shared" ref="I15:I16" si="65">SUM(G15+H15)</f>
        <v>21885116</v>
      </c>
      <c r="J15" s="448">
        <v>12347312</v>
      </c>
      <c r="K15" s="449">
        <v>9151488</v>
      </c>
      <c r="L15" s="449">
        <f t="shared" ref="L15:L16" si="66">SUM(J15+K15)</f>
        <v>21498800</v>
      </c>
      <c r="M15" s="448">
        <v>11802152</v>
      </c>
      <c r="N15" s="449">
        <v>9091488</v>
      </c>
      <c r="O15" s="449">
        <f t="shared" ref="O15:O16" si="67">SUM(M15:N15)</f>
        <v>20893640</v>
      </c>
      <c r="P15" s="448">
        <v>11924832</v>
      </c>
      <c r="Q15" s="449">
        <v>9479868</v>
      </c>
      <c r="R15" s="449">
        <f>SUM(P15:Q15)</f>
        <v>21404700</v>
      </c>
      <c r="S15" s="448">
        <v>11491512</v>
      </c>
      <c r="T15" s="449">
        <v>8751488</v>
      </c>
      <c r="U15" s="449">
        <f>SUM(S15:T15)</f>
        <v>20243000</v>
      </c>
      <c r="V15" s="448">
        <v>11541381</v>
      </c>
      <c r="W15" s="449">
        <v>8731488</v>
      </c>
      <c r="X15" s="449">
        <f>SUM(V15:W15)</f>
        <v>20272869</v>
      </c>
      <c r="Y15" s="448">
        <v>11561362</v>
      </c>
      <c r="Z15" s="449">
        <v>8931488</v>
      </c>
      <c r="AA15" s="449">
        <f>SUM(Y15:Z15)</f>
        <v>20492850</v>
      </c>
      <c r="AB15" s="448">
        <v>11724272</v>
      </c>
      <c r="AC15" s="449">
        <v>9336828</v>
      </c>
      <c r="AD15" s="449">
        <f>SUM(AB15:AC15)</f>
        <v>21061100</v>
      </c>
      <c r="AE15" s="448">
        <v>11471344</v>
      </c>
      <c r="AF15" s="449">
        <v>13107989</v>
      </c>
      <c r="AG15" s="449">
        <f>SUM(AE15:AF15)</f>
        <v>24579333</v>
      </c>
      <c r="AH15" s="448">
        <v>13240750</v>
      </c>
      <c r="AI15" s="449">
        <v>11088465</v>
      </c>
      <c r="AJ15" s="449">
        <f>SUM(AH15:AI15)</f>
        <v>24329215</v>
      </c>
      <c r="AK15" s="448">
        <v>11499212</v>
      </c>
      <c r="AL15" s="449">
        <v>9211488</v>
      </c>
      <c r="AM15" s="449">
        <f>SUM(AK15:AL15)</f>
        <v>20710700</v>
      </c>
      <c r="AN15" s="448">
        <v>11297802</v>
      </c>
      <c r="AO15" s="449">
        <v>9311488</v>
      </c>
      <c r="AP15" s="449">
        <f>SUM(AN15:AO15)</f>
        <v>20609290</v>
      </c>
    </row>
    <row r="16" spans="1:93" s="449" customFormat="1" ht="11.25">
      <c r="A16" s="449" t="s">
        <v>1010</v>
      </c>
      <c r="D16" s="448">
        <v>1295857</v>
      </c>
      <c r="E16" s="449">
        <v>9907123</v>
      </c>
      <c r="F16" s="449">
        <f t="shared" ref="F16:F20" si="68">SUM(D16+E16)</f>
        <v>11202980</v>
      </c>
      <c r="G16" s="452">
        <v>108351601</v>
      </c>
      <c r="H16" s="449">
        <v>58438599</v>
      </c>
      <c r="I16" s="449">
        <f t="shared" si="65"/>
        <v>166790200</v>
      </c>
      <c r="J16" s="448">
        <v>267916</v>
      </c>
      <c r="K16" s="449">
        <v>1008084</v>
      </c>
      <c r="L16" s="449">
        <f t="shared" si="66"/>
        <v>1276000</v>
      </c>
      <c r="M16" s="448">
        <v>4154088</v>
      </c>
      <c r="N16" s="449">
        <v>5124289</v>
      </c>
      <c r="O16" s="449">
        <f t="shared" si="67"/>
        <v>9278377</v>
      </c>
      <c r="P16" s="448">
        <v>37010093</v>
      </c>
      <c r="Q16" s="449">
        <v>21852482</v>
      </c>
      <c r="R16" s="449">
        <f>SUM(P16:Q16)</f>
        <v>58862575</v>
      </c>
      <c r="S16" s="448">
        <v>11198798</v>
      </c>
      <c r="T16" s="449">
        <v>4248712</v>
      </c>
      <c r="U16" s="449">
        <f>SUM(S16:T16)</f>
        <v>15447510</v>
      </c>
      <c r="V16" s="448">
        <v>15987879</v>
      </c>
      <c r="W16" s="449">
        <v>35974701</v>
      </c>
      <c r="X16" s="449">
        <f>SUM(V16:W16)</f>
        <v>51962580</v>
      </c>
      <c r="Y16" s="448">
        <v>12217450</v>
      </c>
      <c r="Z16" s="449">
        <v>2179665</v>
      </c>
      <c r="AA16" s="449">
        <f>SUM(Y16:Z16)</f>
        <v>14397115</v>
      </c>
      <c r="AB16" s="448">
        <v>1275258</v>
      </c>
      <c r="AC16" s="449">
        <v>1297624</v>
      </c>
      <c r="AD16" s="449">
        <f>SUM(AB16:AC16)</f>
        <v>2572882</v>
      </c>
      <c r="AE16" s="448">
        <v>4822037</v>
      </c>
      <c r="AF16" s="449">
        <v>5796363</v>
      </c>
      <c r="AG16" s="449">
        <f>SUM(AE16:AF16)</f>
        <v>10618400</v>
      </c>
      <c r="AH16" s="448">
        <v>13433046</v>
      </c>
      <c r="AI16" s="449">
        <v>14458884</v>
      </c>
      <c r="AJ16" s="449">
        <f>SUM(AH16:AI16)</f>
        <v>27891930</v>
      </c>
      <c r="AK16" s="448">
        <v>7172550</v>
      </c>
      <c r="AL16" s="449">
        <v>1350030</v>
      </c>
      <c r="AM16" s="449">
        <f>SUM(AK16:AL16)</f>
        <v>8522580</v>
      </c>
      <c r="AN16" s="448">
        <v>6050145</v>
      </c>
      <c r="AO16" s="449">
        <v>2476305</v>
      </c>
      <c r="AP16" s="449">
        <f>SUM(AN16:AO16)</f>
        <v>8526450</v>
      </c>
    </row>
    <row r="17" spans="1:42" s="449" customFormat="1" ht="11.25">
      <c r="D17" s="448"/>
      <c r="G17" s="452"/>
      <c r="J17" s="458"/>
      <c r="K17" s="459"/>
      <c r="L17" s="459"/>
      <c r="M17" s="458"/>
      <c r="N17" s="459"/>
      <c r="O17" s="459"/>
      <c r="P17" s="448"/>
      <c r="S17" s="448"/>
      <c r="V17" s="448"/>
      <c r="Y17" s="448"/>
      <c r="AB17" s="448"/>
      <c r="AE17" s="448"/>
      <c r="AH17" s="448"/>
      <c r="AK17" s="448"/>
      <c r="AN17" s="448"/>
    </row>
    <row r="18" spans="1:42" s="449" customFormat="1" ht="11.25">
      <c r="A18" s="449" t="s">
        <v>1012</v>
      </c>
      <c r="D18" s="448">
        <f>SUM(D15-D16)</f>
        <v>13933837</v>
      </c>
      <c r="E18" s="449">
        <f>SUM(E15-E16)</f>
        <v>9579583</v>
      </c>
      <c r="F18" s="449">
        <f t="shared" ref="F18" si="69">SUM(D18:E18)</f>
        <v>23513420</v>
      </c>
      <c r="G18" s="452">
        <f>SUM(G15-G16)</f>
        <v>-95797973</v>
      </c>
      <c r="H18" s="449">
        <f>SUM(H15-H16)</f>
        <v>-49107111</v>
      </c>
      <c r="I18" s="449">
        <f t="shared" ref="I18" si="70">SUM(G18:H18)</f>
        <v>-144905084</v>
      </c>
      <c r="J18" s="448">
        <f>SUM(J15-J16)</f>
        <v>12079396</v>
      </c>
      <c r="K18" s="449">
        <f>SUM(K15-K16)</f>
        <v>8143404</v>
      </c>
      <c r="L18" s="449">
        <f t="shared" ref="L18" si="71">SUM(J18:K18)</f>
        <v>20222800</v>
      </c>
      <c r="M18" s="448">
        <f>SUM(M15-M16)</f>
        <v>7648064</v>
      </c>
      <c r="N18" s="449">
        <f>SUM(N15-N16)</f>
        <v>3967199</v>
      </c>
      <c r="O18" s="449">
        <f t="shared" ref="O18:O19" si="72">SUM(M18:N18)</f>
        <v>11615263</v>
      </c>
      <c r="P18" s="448">
        <f>SUM(P15-P16)</f>
        <v>-25085261</v>
      </c>
      <c r="Q18" s="449">
        <f>SUM(Q15-Q16)</f>
        <v>-12372614</v>
      </c>
      <c r="R18" s="449">
        <f t="shared" ref="R18:R19" si="73">SUM(P18:Q18)</f>
        <v>-37457875</v>
      </c>
      <c r="S18" s="448">
        <f>SUM(S15-S16)</f>
        <v>292714</v>
      </c>
      <c r="T18" s="449">
        <f>SUM(T15-T16)</f>
        <v>4502776</v>
      </c>
      <c r="U18" s="449">
        <f t="shared" ref="U18:U19" si="74">SUM(S18:T18)</f>
        <v>4795490</v>
      </c>
      <c r="V18" s="448">
        <f>SUM(V15-V16)</f>
        <v>-4446498</v>
      </c>
      <c r="W18" s="449">
        <f>SUM(W15-W16)</f>
        <v>-27243213</v>
      </c>
      <c r="X18" s="449">
        <f t="shared" ref="X18:X19" si="75">SUM(V18:W18)</f>
        <v>-31689711</v>
      </c>
      <c r="Y18" s="448">
        <f>SUM(Y15-Y16)</f>
        <v>-656088</v>
      </c>
      <c r="Z18" s="449">
        <f>SUM(Z15-Z16)</f>
        <v>6751823</v>
      </c>
      <c r="AA18" s="449">
        <f t="shared" ref="AA18:AA19" si="76">SUM(Y18:Z18)</f>
        <v>6095735</v>
      </c>
      <c r="AB18" s="448">
        <f>SUM(AB15-AB16)</f>
        <v>10449014</v>
      </c>
      <c r="AC18" s="449">
        <f>SUM(AC15-AC16)</f>
        <v>8039204</v>
      </c>
      <c r="AD18" s="449">
        <f t="shared" ref="AD18:AD19" si="77">SUM(AB18:AC18)</f>
        <v>18488218</v>
      </c>
      <c r="AE18" s="448">
        <f>SUM(AE15-AE16)</f>
        <v>6649307</v>
      </c>
      <c r="AF18" s="449">
        <f>SUM(AF15-AF16)</f>
        <v>7311626</v>
      </c>
      <c r="AG18" s="449">
        <f t="shared" ref="AG18:AG22" si="78">SUM(AE18:AF18)</f>
        <v>13960933</v>
      </c>
      <c r="AH18" s="448">
        <f>SUM(AH15-AH16)</f>
        <v>-192296</v>
      </c>
      <c r="AI18" s="449">
        <f>SUM(AI15-AI16)</f>
        <v>-3370419</v>
      </c>
      <c r="AJ18" s="449">
        <f t="shared" ref="AJ18:AJ22" si="79">SUM(AH18:AI18)</f>
        <v>-3562715</v>
      </c>
      <c r="AK18" s="448">
        <f>SUM(AK15-AK16)</f>
        <v>4326662</v>
      </c>
      <c r="AL18" s="449">
        <f>SUM(AL15-AL16)</f>
        <v>7861458</v>
      </c>
      <c r="AM18" s="449">
        <f t="shared" ref="AM18:AM19" si="80">SUM(AK18:AL18)</f>
        <v>12188120</v>
      </c>
      <c r="AN18" s="448">
        <f>SUM(AN15-AN16)</f>
        <v>5247657</v>
      </c>
      <c r="AO18" s="449">
        <f>SUM(AO15-AO16)</f>
        <v>6835183</v>
      </c>
      <c r="AP18" s="449">
        <f t="shared" ref="AP18:AP22" si="81">SUM(AN18:AO18)</f>
        <v>12082840</v>
      </c>
    </row>
    <row r="19" spans="1:42" s="449" customFormat="1" ht="11.25">
      <c r="A19" s="449" t="s">
        <v>1013</v>
      </c>
      <c r="D19" s="448">
        <v>115617897</v>
      </c>
      <c r="E19" s="449">
        <v>78314753</v>
      </c>
      <c r="F19" s="449">
        <f t="shared" si="68"/>
        <v>193932650</v>
      </c>
      <c r="G19" s="452">
        <v>129551734</v>
      </c>
      <c r="H19" s="449">
        <v>87894336</v>
      </c>
      <c r="I19" s="448">
        <f>SUM(G19:H19)</f>
        <v>217446070</v>
      </c>
      <c r="J19" s="448">
        <f>SUM(G22)</f>
        <v>33753761</v>
      </c>
      <c r="K19" s="448">
        <f t="shared" ref="K19:L19" si="82">SUM(H22)</f>
        <v>38787225</v>
      </c>
      <c r="L19" s="448">
        <f t="shared" si="82"/>
        <v>72540986</v>
      </c>
      <c r="M19" s="448">
        <f>SUM(J22)</f>
        <v>45833157</v>
      </c>
      <c r="N19" s="449">
        <f>SUM(K22)</f>
        <v>46930629</v>
      </c>
      <c r="O19" s="449">
        <f t="shared" si="72"/>
        <v>92763786</v>
      </c>
      <c r="P19" s="449">
        <f>SUM(M22)</f>
        <v>53481221</v>
      </c>
      <c r="Q19" s="449">
        <f>SUM(N22)</f>
        <v>50897828</v>
      </c>
      <c r="R19" s="449">
        <f t="shared" si="73"/>
        <v>104379049</v>
      </c>
      <c r="S19" s="449">
        <f>SUM(P22)</f>
        <v>28395960</v>
      </c>
      <c r="T19" s="449">
        <f>SUM(Q22)</f>
        <v>38525214</v>
      </c>
      <c r="U19" s="449">
        <f t="shared" si="74"/>
        <v>66921174</v>
      </c>
      <c r="V19" s="448">
        <f>SUM(S22)</f>
        <v>28959994</v>
      </c>
      <c r="W19" s="449">
        <f>SUM(T22)</f>
        <v>44703030</v>
      </c>
      <c r="X19" s="449">
        <f t="shared" si="75"/>
        <v>73663024</v>
      </c>
      <c r="Y19" s="448">
        <f>SUM(V22)</f>
        <v>24746107</v>
      </c>
      <c r="Z19" s="449">
        <f>SUM(W22)</f>
        <v>19028447</v>
      </c>
      <c r="AA19" s="449">
        <f t="shared" si="76"/>
        <v>43774554</v>
      </c>
      <c r="AB19" s="448">
        <f>SUM(Y22)</f>
        <v>21503897</v>
      </c>
      <c r="AC19" s="449">
        <f>SUM(Z22)</f>
        <v>27879382</v>
      </c>
      <c r="AD19" s="449">
        <f t="shared" si="77"/>
        <v>49383279</v>
      </c>
      <c r="AE19" s="448">
        <f>SUM(AB22)</f>
        <v>32179883</v>
      </c>
      <c r="AF19" s="449">
        <f>SUM(AC22)</f>
        <v>37435015</v>
      </c>
      <c r="AG19" s="449">
        <f t="shared" si="78"/>
        <v>69614898</v>
      </c>
      <c r="AH19" s="448">
        <f>SUM(AE22)</f>
        <v>39114498</v>
      </c>
      <c r="AI19" s="449">
        <f>SUM(AF22)</f>
        <v>44051719</v>
      </c>
      <c r="AJ19" s="449">
        <f t="shared" si="79"/>
        <v>83166217</v>
      </c>
      <c r="AK19" s="448">
        <f>SUM(AH22)</f>
        <v>39114498</v>
      </c>
      <c r="AL19" s="449">
        <f>SUM(AI22)</f>
        <v>44051719</v>
      </c>
      <c r="AM19" s="449">
        <f t="shared" si="80"/>
        <v>83166217</v>
      </c>
      <c r="AN19" s="448">
        <f>SUM(AK22)</f>
        <v>43759555</v>
      </c>
      <c r="AO19" s="449">
        <f>SUM(AL22)</f>
        <v>53717417</v>
      </c>
      <c r="AP19" s="449">
        <f t="shared" si="81"/>
        <v>97476972</v>
      </c>
    </row>
    <row r="20" spans="1:42" s="449" customFormat="1" ht="11.25">
      <c r="A20" s="449" t="s">
        <v>1014</v>
      </c>
      <c r="D20" s="448"/>
      <c r="F20" s="449">
        <f t="shared" si="68"/>
        <v>0</v>
      </c>
      <c r="G20" s="452"/>
      <c r="J20" s="448"/>
      <c r="M20" s="448"/>
      <c r="P20" s="448"/>
      <c r="S20" s="448"/>
      <c r="V20" s="448"/>
      <c r="Y20" s="448"/>
      <c r="AA20" s="449">
        <f t="shared" ref="AA20:AA22" si="83">SUM(Y20:Z20)</f>
        <v>0</v>
      </c>
      <c r="AB20" s="448"/>
      <c r="AD20" s="449">
        <f t="shared" ref="AD20:AD22" si="84">SUM(AB20:AC20)</f>
        <v>0</v>
      </c>
      <c r="AE20" s="448"/>
      <c r="AG20" s="449">
        <f t="shared" si="78"/>
        <v>0</v>
      </c>
      <c r="AH20" s="448"/>
      <c r="AJ20" s="449">
        <f t="shared" si="79"/>
        <v>0</v>
      </c>
      <c r="AK20" s="448">
        <v>0</v>
      </c>
      <c r="AL20" s="449">
        <v>0</v>
      </c>
      <c r="AM20" s="449">
        <f t="shared" ref="AM20:AM22" si="85">SUM(AK20:AL20)</f>
        <v>0</v>
      </c>
      <c r="AN20" s="448">
        <v>0</v>
      </c>
      <c r="AO20" s="449">
        <v>0</v>
      </c>
      <c r="AP20" s="449">
        <f t="shared" si="81"/>
        <v>0</v>
      </c>
    </row>
    <row r="21" spans="1:42" s="449" customFormat="1" ht="11.25">
      <c r="A21" s="449" t="s">
        <v>1015</v>
      </c>
      <c r="D21" s="448"/>
      <c r="G21" s="452"/>
      <c r="J21" s="448"/>
      <c r="M21" s="448"/>
      <c r="P21" s="448"/>
      <c r="R21" s="449">
        <f t="shared" ref="R21" si="86">SUM(P21:Q21)</f>
        <v>0</v>
      </c>
      <c r="S21" s="448">
        <f>SUM(S11)*-1</f>
        <v>271320</v>
      </c>
      <c r="T21" s="449">
        <f>SUM(T11)*-1</f>
        <v>1675040</v>
      </c>
      <c r="U21" s="449">
        <f t="shared" ref="U21" si="87">SUM(S21:T21)</f>
        <v>1946360</v>
      </c>
      <c r="V21" s="448">
        <f>SUM(V11)*-1</f>
        <v>232611</v>
      </c>
      <c r="W21" s="449">
        <f>SUM(W11)*-1</f>
        <v>1568630</v>
      </c>
      <c r="X21" s="449">
        <f t="shared" ref="X21:X22" si="88">SUM(V21:W21)</f>
        <v>1801241</v>
      </c>
      <c r="Y21" s="448">
        <f>SUM(Y11)*-1</f>
        <v>230431</v>
      </c>
      <c r="Z21" s="449">
        <f>SUM(Z11)*-1</f>
        <v>1542119</v>
      </c>
      <c r="AA21" s="449">
        <f t="shared" si="83"/>
        <v>1772550</v>
      </c>
      <c r="AB21" s="448">
        <f>SUM(AB11)*-1</f>
        <v>226972</v>
      </c>
      <c r="AC21" s="449">
        <f>SUM(AC11)*-1</f>
        <v>1516447</v>
      </c>
      <c r="AD21" s="449">
        <f t="shared" si="84"/>
        <v>1743419</v>
      </c>
      <c r="AE21" s="448">
        <f>SUM(AE11)*-1</f>
        <v>235834</v>
      </c>
      <c r="AF21" s="449">
        <f>SUM(AF11)*-1</f>
        <v>1317804</v>
      </c>
      <c r="AG21" s="449">
        <f t="shared" si="78"/>
        <v>1553638</v>
      </c>
      <c r="AH21" s="448">
        <f>SUM(AH11)*-1</f>
        <v>241770</v>
      </c>
      <c r="AI21" s="449">
        <f>SUM(AI11)*-1</f>
        <v>1357693</v>
      </c>
      <c r="AJ21" s="449">
        <f t="shared" si="79"/>
        <v>1599463</v>
      </c>
      <c r="AK21" s="448">
        <f>SUM(AK11)*-1</f>
        <v>318395</v>
      </c>
      <c r="AL21" s="449">
        <f>SUM(AL11)*-1</f>
        <v>1804240</v>
      </c>
      <c r="AM21" s="449">
        <f t="shared" si="85"/>
        <v>2122635</v>
      </c>
      <c r="AN21" s="448">
        <f>SUM(AN11)*-1</f>
        <v>265713</v>
      </c>
      <c r="AO21" s="449">
        <f>SUM(AO11)*-1</f>
        <v>1625738</v>
      </c>
      <c r="AP21" s="449">
        <f t="shared" si="81"/>
        <v>1891451</v>
      </c>
    </row>
    <row r="22" spans="1:42" s="449" customFormat="1" ht="11.25" customHeight="1">
      <c r="A22" s="449" t="s">
        <v>1011</v>
      </c>
      <c r="D22" s="448">
        <f>SUM(D18:D21)</f>
        <v>129551734</v>
      </c>
      <c r="E22" s="448">
        <f>SUM(E18:E21)</f>
        <v>87894336</v>
      </c>
      <c r="F22" s="448">
        <f>SUM(F18:F21)</f>
        <v>217446070</v>
      </c>
      <c r="G22" s="452">
        <f>SUM(G18:G21)</f>
        <v>33753761</v>
      </c>
      <c r="H22" s="448">
        <f t="shared" ref="H22" si="89">SUM(H18:H21)</f>
        <v>38787225</v>
      </c>
      <c r="I22" s="448">
        <f>SUM(I18:I21)</f>
        <v>72540986</v>
      </c>
      <c r="J22" s="448">
        <f>SUM(J18:J21)</f>
        <v>45833157</v>
      </c>
      <c r="K22" s="448">
        <f t="shared" ref="K22:L22" si="90">SUM(K18:K21)</f>
        <v>46930629</v>
      </c>
      <c r="L22" s="448">
        <f t="shared" si="90"/>
        <v>92763786</v>
      </c>
      <c r="M22" s="448">
        <f>SUM(M18:M21)</f>
        <v>53481221</v>
      </c>
      <c r="N22" s="448">
        <f>SUM(N18:N21)</f>
        <v>50897828</v>
      </c>
      <c r="O22" s="449">
        <f>SUM(M22:N22)</f>
        <v>104379049</v>
      </c>
      <c r="P22" s="449">
        <f>SUM(P18:P21)</f>
        <v>28395960</v>
      </c>
      <c r="Q22" s="449">
        <f>SUM(Q18:Q21)</f>
        <v>38525214</v>
      </c>
      <c r="R22" s="449">
        <f>SUM(P22:Q22)</f>
        <v>66921174</v>
      </c>
      <c r="S22" s="449">
        <f>SUM(S18:S21)</f>
        <v>28959994</v>
      </c>
      <c r="T22" s="449">
        <f>SUM(T18:T21)</f>
        <v>44703030</v>
      </c>
      <c r="U22" s="449">
        <f>SUM(S22:T22)</f>
        <v>73663024</v>
      </c>
      <c r="V22" s="448">
        <f>SUM(V18:V21)</f>
        <v>24746107</v>
      </c>
      <c r="W22" s="448">
        <f>SUM(W18:W21)</f>
        <v>19028447</v>
      </c>
      <c r="X22" s="449">
        <f t="shared" si="88"/>
        <v>43774554</v>
      </c>
      <c r="Y22" s="448">
        <v>21503897</v>
      </c>
      <c r="Z22" s="449">
        <v>27879382</v>
      </c>
      <c r="AA22" s="449">
        <f t="shared" si="83"/>
        <v>49383279</v>
      </c>
      <c r="AB22" s="448">
        <v>32179883</v>
      </c>
      <c r="AC22" s="449">
        <v>37435015</v>
      </c>
      <c r="AD22" s="449">
        <f t="shared" si="84"/>
        <v>69614898</v>
      </c>
      <c r="AE22" s="448">
        <v>39114498</v>
      </c>
      <c r="AF22" s="449">
        <v>44051719</v>
      </c>
      <c r="AG22" s="449">
        <f t="shared" si="78"/>
        <v>83166217</v>
      </c>
      <c r="AH22" s="448">
        <v>39114498</v>
      </c>
      <c r="AI22" s="449">
        <v>44051719</v>
      </c>
      <c r="AJ22" s="449">
        <f t="shared" si="79"/>
        <v>83166217</v>
      </c>
      <c r="AK22" s="448">
        <v>43759555</v>
      </c>
      <c r="AL22" s="449">
        <v>53717417</v>
      </c>
      <c r="AM22" s="449">
        <f t="shared" si="85"/>
        <v>97476972</v>
      </c>
      <c r="AN22" s="448">
        <f>SUM(AN18:AN21)</f>
        <v>49272925</v>
      </c>
      <c r="AO22" s="449">
        <f>SUM(AO18:AO21)</f>
        <v>62178338</v>
      </c>
      <c r="AP22" s="449">
        <f t="shared" si="81"/>
        <v>111451263</v>
      </c>
    </row>
    <row r="23" spans="1:42" s="449" customFormat="1" ht="11.25">
      <c r="D23" s="448"/>
      <c r="G23" s="452"/>
      <c r="J23" s="448"/>
      <c r="M23" s="448"/>
      <c r="P23" s="448"/>
      <c r="S23" s="448"/>
      <c r="V23" s="448"/>
      <c r="Y23" s="448"/>
      <c r="AB23" s="448"/>
      <c r="AE23" s="448"/>
      <c r="AH23" s="448"/>
      <c r="AK23" s="448"/>
      <c r="AN23" s="448"/>
    </row>
    <row r="24" spans="1:42" s="397" customFormat="1" ht="10.5">
      <c r="A24" s="397" t="s">
        <v>1018</v>
      </c>
      <c r="D24" s="398"/>
      <c r="G24" s="402"/>
      <c r="J24" s="398"/>
      <c r="M24" s="398"/>
      <c r="P24" s="398"/>
      <c r="S24" s="398"/>
      <c r="V24" s="398"/>
      <c r="Y24" s="398"/>
      <c r="AB24" s="398"/>
      <c r="AE24" s="398"/>
      <c r="AH24" s="398"/>
      <c r="AK24" s="398"/>
      <c r="AN24" s="398"/>
    </row>
    <row r="27" spans="1:42">
      <c r="V27" s="399"/>
    </row>
    <row r="31" spans="1:42">
      <c r="AC31" s="394"/>
    </row>
  </sheetData>
  <mergeCells count="31">
    <mergeCell ref="AQ2:AS2"/>
    <mergeCell ref="AN2:AP2"/>
    <mergeCell ref="AK2:AM2"/>
    <mergeCell ref="AH2:AJ2"/>
    <mergeCell ref="AE2:AG2"/>
    <mergeCell ref="BF2:BH2"/>
    <mergeCell ref="BC2:BE2"/>
    <mergeCell ref="AZ2:BB2"/>
    <mergeCell ref="AW2:AY2"/>
    <mergeCell ref="AT2:AV2"/>
    <mergeCell ref="CJ2:CL2"/>
    <mergeCell ref="CG2:CI2"/>
    <mergeCell ref="CD2:CF2"/>
    <mergeCell ref="CA2:CC2"/>
    <mergeCell ref="BX2:BZ2"/>
    <mergeCell ref="BU2:BW2"/>
    <mergeCell ref="BR2:BT2"/>
    <mergeCell ref="BO2:BQ2"/>
    <mergeCell ref="BL2:BN2"/>
    <mergeCell ref="A1:G1"/>
    <mergeCell ref="Y2:AA2"/>
    <mergeCell ref="V2:X2"/>
    <mergeCell ref="S2:U2"/>
    <mergeCell ref="P2:R2"/>
    <mergeCell ref="A2:A3"/>
    <mergeCell ref="M2:O2"/>
    <mergeCell ref="J2:L2"/>
    <mergeCell ref="G2:I2"/>
    <mergeCell ref="D2:F2"/>
    <mergeCell ref="AB2:AD2"/>
    <mergeCell ref="BI2:BK2"/>
  </mergeCells>
  <phoneticPr fontId="69"/>
  <pageMargins left="0.7" right="0.7" top="0.75" bottom="0.75" header="0.3" footer="0.3"/>
  <ignoredErrors>
    <ignoredError sqref="O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8"/>
  <sheetViews>
    <sheetView workbookViewId="0">
      <selection sqref="A1:F1"/>
    </sheetView>
    <sheetView topLeftCell="A21" workbookViewId="1">
      <selection sqref="A1:F1"/>
    </sheetView>
  </sheetViews>
  <sheetFormatPr defaultColWidth="8.7109375" defaultRowHeight="21" customHeight="1"/>
  <cols>
    <col min="1" max="1" width="1.7109375" style="2" customWidth="1"/>
    <col min="2" max="2" width="14.42578125" style="2" customWidth="1"/>
    <col min="3" max="3" width="34" style="2" customWidth="1"/>
    <col min="4" max="4" width="7.5703125" style="2" customWidth="1"/>
    <col min="5" max="5" width="10.42578125" style="2" customWidth="1"/>
    <col min="6" max="6" width="37.85546875" style="2" customWidth="1"/>
    <col min="7" max="16384" width="8.7109375" style="2"/>
  </cols>
  <sheetData>
    <row r="1" spans="1:6" ht="16.7" customHeight="1">
      <c r="A1" s="478" t="s">
        <v>8</v>
      </c>
      <c r="B1" s="478"/>
      <c r="C1" s="478"/>
      <c r="D1" s="478"/>
      <c r="E1" s="478"/>
      <c r="F1" s="478"/>
    </row>
    <row r="2" spans="1:6" ht="10.5" customHeight="1">
      <c r="A2" s="476" t="s">
        <v>9</v>
      </c>
      <c r="B2" s="476"/>
      <c r="C2" s="9" t="s">
        <v>10</v>
      </c>
      <c r="D2" s="9" t="s">
        <v>11</v>
      </c>
      <c r="E2" s="9" t="s">
        <v>12</v>
      </c>
      <c r="F2" s="10" t="s">
        <v>13</v>
      </c>
    </row>
    <row r="3" spans="1:6" ht="10.5" customHeight="1">
      <c r="A3" s="477" t="s">
        <v>14</v>
      </c>
      <c r="B3" s="477"/>
      <c r="C3" s="477"/>
      <c r="D3" s="477"/>
      <c r="E3" s="477"/>
      <c r="F3" s="477"/>
    </row>
    <row r="4" spans="1:6" ht="10.5" customHeight="1">
      <c r="A4" s="479" t="s">
        <v>15</v>
      </c>
      <c r="B4" s="479"/>
      <c r="C4" s="479"/>
      <c r="D4" s="479"/>
      <c r="E4" s="479"/>
      <c r="F4" s="479"/>
    </row>
    <row r="5" spans="1:6" ht="21" customHeight="1">
      <c r="A5" s="472" t="s">
        <v>16</v>
      </c>
      <c r="B5" s="472"/>
      <c r="C5" s="7"/>
      <c r="D5" s="9" t="s">
        <v>17</v>
      </c>
      <c r="E5" s="9" t="s">
        <v>18</v>
      </c>
      <c r="F5" s="12" t="s">
        <v>19</v>
      </c>
    </row>
    <row r="6" spans="1:6" ht="21" customHeight="1">
      <c r="A6" s="472" t="s">
        <v>20</v>
      </c>
      <c r="B6" s="472"/>
      <c r="C6" s="7"/>
      <c r="D6" s="9"/>
      <c r="E6" s="9"/>
      <c r="F6" s="12" t="s">
        <v>21</v>
      </c>
    </row>
    <row r="7" spans="1:6" ht="10.5" customHeight="1">
      <c r="A7" s="477" t="s">
        <v>22</v>
      </c>
      <c r="B7" s="477"/>
      <c r="C7" s="477"/>
      <c r="D7" s="477"/>
      <c r="E7" s="477"/>
      <c r="F7" s="477"/>
    </row>
    <row r="8" spans="1:6" ht="10.5" customHeight="1">
      <c r="A8" s="474" t="s">
        <v>23</v>
      </c>
      <c r="B8" s="474"/>
      <c r="C8" s="474"/>
      <c r="D8" s="474"/>
      <c r="E8" s="474"/>
      <c r="F8" s="474"/>
    </row>
    <row r="9" spans="1:6" ht="21" customHeight="1">
      <c r="A9" s="471" t="s">
        <v>24</v>
      </c>
      <c r="B9" s="471"/>
      <c r="C9" s="473" t="s">
        <v>25</v>
      </c>
      <c r="D9" s="9" t="s">
        <v>26</v>
      </c>
      <c r="E9" s="9"/>
      <c r="F9" s="12" t="s">
        <v>27</v>
      </c>
    </row>
    <row r="10" spans="1:6" ht="21" customHeight="1">
      <c r="A10" s="471"/>
      <c r="B10" s="471"/>
      <c r="C10" s="473"/>
      <c r="D10" s="14" t="s">
        <v>28</v>
      </c>
      <c r="E10" s="14" t="s">
        <v>29</v>
      </c>
      <c r="F10" s="12" t="s">
        <v>30</v>
      </c>
    </row>
    <row r="11" spans="1:6" ht="21" customHeight="1">
      <c r="A11" s="471" t="s">
        <v>31</v>
      </c>
      <c r="B11" s="471"/>
      <c r="C11" s="473" t="s">
        <v>32</v>
      </c>
      <c r="D11" s="9"/>
      <c r="E11" s="9"/>
      <c r="F11" s="12" t="s">
        <v>33</v>
      </c>
    </row>
    <row r="12" spans="1:6" ht="21" customHeight="1">
      <c r="A12" s="471"/>
      <c r="B12" s="471"/>
      <c r="C12" s="473"/>
      <c r="D12" s="14" t="s">
        <v>34</v>
      </c>
      <c r="E12" s="14"/>
      <c r="F12" s="12" t="s">
        <v>35</v>
      </c>
    </row>
    <row r="13" spans="1:6" ht="21" customHeight="1">
      <c r="A13" s="471" t="s">
        <v>36</v>
      </c>
      <c r="B13" s="471"/>
      <c r="C13" s="473" t="s">
        <v>37</v>
      </c>
      <c r="D13" s="9"/>
      <c r="E13" s="9"/>
      <c r="F13" s="12" t="s">
        <v>38</v>
      </c>
    </row>
    <row r="14" spans="1:6" ht="21.2" customHeight="1">
      <c r="A14" s="471"/>
      <c r="B14" s="471"/>
      <c r="C14" s="473"/>
      <c r="D14" s="14" t="s">
        <v>39</v>
      </c>
      <c r="E14" s="14"/>
      <c r="F14" s="12" t="s">
        <v>40</v>
      </c>
    </row>
    <row r="15" spans="1:6" ht="21" customHeight="1">
      <c r="A15" s="472" t="s">
        <v>41</v>
      </c>
      <c r="B15" s="472"/>
      <c r="C15" s="12" t="s">
        <v>42</v>
      </c>
      <c r="D15" s="9"/>
      <c r="E15" s="9"/>
      <c r="F15" s="12" t="s">
        <v>43</v>
      </c>
    </row>
    <row r="16" spans="1:6" ht="10.5" customHeight="1">
      <c r="A16" s="15" t="s">
        <v>44</v>
      </c>
      <c r="B16" s="16" t="s">
        <v>45</v>
      </c>
      <c r="C16" s="17"/>
      <c r="D16" s="17"/>
      <c r="E16" s="17"/>
      <c r="F16" s="18"/>
    </row>
    <row r="17" spans="1:6" ht="10.5" customHeight="1">
      <c r="A17" s="472" t="s">
        <v>46</v>
      </c>
      <c r="B17" s="472"/>
      <c r="C17" s="475" t="s">
        <v>47</v>
      </c>
      <c r="D17" s="476"/>
      <c r="E17" s="476"/>
      <c r="F17" s="19" t="s">
        <v>48</v>
      </c>
    </row>
    <row r="18" spans="1:6" ht="10.5" customHeight="1">
      <c r="A18" s="472"/>
      <c r="B18" s="472"/>
      <c r="C18" s="475"/>
      <c r="D18" s="476"/>
      <c r="E18" s="476"/>
      <c r="F18" s="20" t="s">
        <v>49</v>
      </c>
    </row>
    <row r="19" spans="1:6" ht="10.5" customHeight="1">
      <c r="A19" s="472" t="s">
        <v>50</v>
      </c>
      <c r="B19" s="472"/>
      <c r="C19" s="475" t="s">
        <v>51</v>
      </c>
      <c r="D19" s="476"/>
      <c r="E19" s="476"/>
      <c r="F19" s="19" t="s">
        <v>52</v>
      </c>
    </row>
    <row r="20" spans="1:6" ht="10.5" customHeight="1">
      <c r="A20" s="472"/>
      <c r="B20" s="472"/>
      <c r="C20" s="475"/>
      <c r="D20" s="476"/>
      <c r="E20" s="476"/>
      <c r="F20" s="20" t="s">
        <v>53</v>
      </c>
    </row>
    <row r="21" spans="1:6" ht="10.5" customHeight="1">
      <c r="A21" s="474" t="s">
        <v>54</v>
      </c>
      <c r="B21" s="474"/>
      <c r="C21" s="474"/>
      <c r="D21" s="474"/>
      <c r="E21" s="474"/>
      <c r="F21" s="474"/>
    </row>
    <row r="22" spans="1:6" ht="21" customHeight="1">
      <c r="A22" s="472" t="s">
        <v>55</v>
      </c>
      <c r="B22" s="472"/>
      <c r="C22" s="12" t="s">
        <v>56</v>
      </c>
      <c r="D22" s="9"/>
      <c r="E22" s="9"/>
      <c r="F22" s="12" t="s">
        <v>57</v>
      </c>
    </row>
    <row r="23" spans="1:6" ht="21" customHeight="1">
      <c r="A23" s="471" t="s">
        <v>58</v>
      </c>
      <c r="B23" s="471"/>
      <c r="C23" s="473" t="s">
        <v>59</v>
      </c>
      <c r="D23" s="9" t="s">
        <v>60</v>
      </c>
      <c r="E23" s="9"/>
      <c r="F23" s="12" t="s">
        <v>61</v>
      </c>
    </row>
    <row r="24" spans="1:6" ht="21" customHeight="1">
      <c r="A24" s="471"/>
      <c r="B24" s="471"/>
      <c r="C24" s="473"/>
      <c r="D24" s="14" t="s">
        <v>62</v>
      </c>
      <c r="E24" s="14"/>
      <c r="F24" s="13" t="s">
        <v>63</v>
      </c>
    </row>
    <row r="25" spans="1:6" ht="21" customHeight="1">
      <c r="A25" s="471" t="s">
        <v>64</v>
      </c>
      <c r="B25" s="471"/>
      <c r="C25" s="473"/>
      <c r="D25" s="9"/>
      <c r="E25" s="9"/>
      <c r="F25" s="12"/>
    </row>
    <row r="26" spans="1:6" ht="21" customHeight="1">
      <c r="A26" s="471"/>
      <c r="B26" s="471"/>
      <c r="C26" s="473"/>
      <c r="D26" s="14"/>
      <c r="E26" s="14"/>
      <c r="F26" s="13"/>
    </row>
    <row r="27" spans="1:6" ht="21" customHeight="1">
      <c r="A27" s="471" t="s">
        <v>65</v>
      </c>
      <c r="B27" s="471"/>
      <c r="C27" s="473" t="s">
        <v>66</v>
      </c>
      <c r="D27" s="9"/>
      <c r="E27" s="9"/>
      <c r="F27" s="12" t="s">
        <v>67</v>
      </c>
    </row>
    <row r="28" spans="1:6" ht="21" customHeight="1">
      <c r="A28" s="471"/>
      <c r="B28" s="471"/>
      <c r="C28" s="473"/>
      <c r="D28" s="14"/>
      <c r="E28" s="14"/>
      <c r="F28" s="13" t="s">
        <v>68</v>
      </c>
    </row>
    <row r="29" spans="1:6" ht="21" customHeight="1">
      <c r="A29" s="472" t="s">
        <v>69</v>
      </c>
      <c r="B29" s="472"/>
      <c r="C29" s="12" t="s">
        <v>70</v>
      </c>
      <c r="D29" s="9"/>
      <c r="E29" s="9"/>
      <c r="F29" s="12" t="s">
        <v>71</v>
      </c>
    </row>
    <row r="30" spans="1:6" ht="21" customHeight="1">
      <c r="A30" s="472" t="s">
        <v>72</v>
      </c>
      <c r="B30" s="472"/>
      <c r="C30" s="12" t="s">
        <v>73</v>
      </c>
      <c r="D30" s="9" t="s">
        <v>74</v>
      </c>
      <c r="E30" s="9"/>
      <c r="F30" s="12" t="s">
        <v>75</v>
      </c>
    </row>
    <row r="31" spans="1:6" ht="10.5" customHeight="1">
      <c r="A31" s="474" t="s">
        <v>76</v>
      </c>
      <c r="B31" s="474"/>
      <c r="C31" s="474"/>
      <c r="D31" s="474"/>
      <c r="E31" s="474"/>
      <c r="F31" s="474"/>
    </row>
    <row r="32" spans="1:6" ht="21" customHeight="1">
      <c r="A32" s="471" t="s">
        <v>77</v>
      </c>
      <c r="B32" s="471"/>
      <c r="C32" s="12" t="s">
        <v>78</v>
      </c>
      <c r="D32" s="9"/>
      <c r="E32" s="9" t="s">
        <v>79</v>
      </c>
      <c r="F32" s="12" t="s">
        <v>80</v>
      </c>
    </row>
    <row r="33" spans="1:6" ht="21" customHeight="1">
      <c r="A33" s="471"/>
      <c r="B33" s="471"/>
      <c r="C33" s="12" t="s">
        <v>81</v>
      </c>
      <c r="D33" s="14"/>
      <c r="E33" s="14"/>
      <c r="F33" s="13"/>
    </row>
    <row r="34" spans="1:6" ht="21" customHeight="1">
      <c r="A34" s="471"/>
      <c r="B34" s="471"/>
      <c r="C34" s="13" t="s">
        <v>82</v>
      </c>
      <c r="D34" s="14"/>
      <c r="E34" s="14"/>
      <c r="F34" s="12" t="s">
        <v>83</v>
      </c>
    </row>
    <row r="35" spans="1:6" ht="21" customHeight="1">
      <c r="A35" s="472" t="s">
        <v>84</v>
      </c>
      <c r="B35" s="472"/>
      <c r="C35" s="12" t="s">
        <v>85</v>
      </c>
      <c r="D35" s="9"/>
      <c r="E35" s="9"/>
      <c r="F35" s="12"/>
    </row>
    <row r="36" spans="1:6" ht="21" customHeight="1">
      <c r="A36" s="472"/>
      <c r="B36" s="472"/>
      <c r="C36" s="12" t="s">
        <v>86</v>
      </c>
      <c r="D36" s="14"/>
      <c r="E36" s="14"/>
      <c r="F36" s="13"/>
    </row>
    <row r="37" spans="1:6" ht="21" customHeight="1">
      <c r="A37" s="471" t="s">
        <v>87</v>
      </c>
      <c r="B37" s="471"/>
      <c r="C37" s="12" t="s">
        <v>88</v>
      </c>
      <c r="D37" s="9" t="s">
        <v>89</v>
      </c>
      <c r="E37" s="9"/>
      <c r="F37" s="12" t="s">
        <v>90</v>
      </c>
    </row>
    <row r="38" spans="1:6" ht="21" customHeight="1">
      <c r="A38" s="471"/>
      <c r="B38" s="471"/>
      <c r="C38" s="12" t="s">
        <v>91</v>
      </c>
      <c r="D38" s="14"/>
      <c r="E38" s="14"/>
      <c r="F38" s="13"/>
    </row>
  </sheetData>
  <sheetProtection selectLockedCells="1" selectUnlockedCells="1"/>
  <mergeCells count="37">
    <mergeCell ref="A6:B6"/>
    <mergeCell ref="A1:F1"/>
    <mergeCell ref="A2:B2"/>
    <mergeCell ref="A3:F3"/>
    <mergeCell ref="A4:F4"/>
    <mergeCell ref="A5:B5"/>
    <mergeCell ref="A7:F7"/>
    <mergeCell ref="A8:F8"/>
    <mergeCell ref="A9:B10"/>
    <mergeCell ref="C9:C10"/>
    <mergeCell ref="A11:B12"/>
    <mergeCell ref="C11:C12"/>
    <mergeCell ref="A21:F21"/>
    <mergeCell ref="A13:B14"/>
    <mergeCell ref="C13:C14"/>
    <mergeCell ref="A15:B15"/>
    <mergeCell ref="A17:B18"/>
    <mergeCell ref="C17:C18"/>
    <mergeCell ref="D17:D18"/>
    <mergeCell ref="E17:E18"/>
    <mergeCell ref="A19:B20"/>
    <mergeCell ref="C19:C20"/>
    <mergeCell ref="D19:D20"/>
    <mergeCell ref="E19:E20"/>
    <mergeCell ref="A37:B38"/>
    <mergeCell ref="A22:B22"/>
    <mergeCell ref="A23:B24"/>
    <mergeCell ref="C23:C24"/>
    <mergeCell ref="A25:B26"/>
    <mergeCell ref="C25:C26"/>
    <mergeCell ref="A27:B28"/>
    <mergeCell ref="C27:C28"/>
    <mergeCell ref="A29:B29"/>
    <mergeCell ref="A30:B30"/>
    <mergeCell ref="A31:F31"/>
    <mergeCell ref="A32:B34"/>
    <mergeCell ref="A35:B36"/>
  </mergeCells>
  <phoneticPr fontId="69"/>
  <pageMargins left="0.7" right="0.7" top="0.75" bottom="0.75" header="0.51180550000000002" footer="0.51180550000000002"/>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37"/>
  <sheetViews>
    <sheetView workbookViewId="0">
      <selection sqref="A1:E1"/>
    </sheetView>
    <sheetView topLeftCell="A22" workbookViewId="1">
      <selection sqref="A1:E1"/>
    </sheetView>
  </sheetViews>
  <sheetFormatPr defaultColWidth="8.7109375" defaultRowHeight="21"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478"/>
      <c r="B1" s="478"/>
      <c r="C1" s="478"/>
      <c r="D1" s="478"/>
      <c r="E1" s="478"/>
    </row>
    <row r="2" spans="1:5" ht="10.5" customHeight="1">
      <c r="A2" s="8"/>
      <c r="B2" s="9"/>
      <c r="C2" s="9"/>
      <c r="D2" s="9"/>
      <c r="E2" s="10"/>
    </row>
    <row r="3" spans="1:5" ht="10.5" customHeight="1">
      <c r="A3" s="474" t="s">
        <v>92</v>
      </c>
      <c r="B3" s="474"/>
      <c r="C3" s="474"/>
      <c r="D3" s="474"/>
      <c r="E3" s="474"/>
    </row>
    <row r="4" spans="1:5" ht="21" customHeight="1">
      <c r="A4" s="471" t="s">
        <v>93</v>
      </c>
      <c r="B4" s="473" t="s">
        <v>94</v>
      </c>
      <c r="C4" s="9" t="s">
        <v>95</v>
      </c>
      <c r="D4" s="9"/>
      <c r="E4" s="12" t="s">
        <v>96</v>
      </c>
    </row>
    <row r="5" spans="1:5" ht="21" customHeight="1">
      <c r="A5" s="471"/>
      <c r="B5" s="473"/>
      <c r="C5" s="14" t="s">
        <v>97</v>
      </c>
      <c r="D5" s="14" t="s">
        <v>98</v>
      </c>
      <c r="E5" s="12" t="s">
        <v>99</v>
      </c>
    </row>
    <row r="6" spans="1:5" ht="21" customHeight="1">
      <c r="A6" s="471"/>
      <c r="B6" s="473" t="s">
        <v>100</v>
      </c>
      <c r="C6" s="9"/>
      <c r="D6" s="9"/>
      <c r="E6" s="12" t="s">
        <v>101</v>
      </c>
    </row>
    <row r="7" spans="1:5" ht="21" customHeight="1">
      <c r="A7" s="471"/>
      <c r="B7" s="473"/>
      <c r="C7" s="14"/>
      <c r="D7" s="14"/>
      <c r="E7" s="12"/>
    </row>
    <row r="8" spans="1:5" ht="21" customHeight="1">
      <c r="A8" s="11" t="s">
        <v>102</v>
      </c>
      <c r="B8" s="12" t="s">
        <v>103</v>
      </c>
      <c r="C8" s="9"/>
      <c r="D8" s="9"/>
      <c r="E8" s="12" t="s">
        <v>104</v>
      </c>
    </row>
    <row r="9" spans="1:5" ht="21" customHeight="1">
      <c r="A9" s="471" t="s">
        <v>105</v>
      </c>
      <c r="B9" s="473" t="s">
        <v>106</v>
      </c>
      <c r="C9" s="9"/>
      <c r="D9" s="9"/>
      <c r="E9" s="12" t="s">
        <v>107</v>
      </c>
    </row>
    <row r="10" spans="1:5" ht="21" customHeight="1">
      <c r="A10" s="471"/>
      <c r="B10" s="473"/>
      <c r="C10" s="14"/>
      <c r="D10" s="14"/>
      <c r="E10" s="12" t="s">
        <v>108</v>
      </c>
    </row>
    <row r="11" spans="1:5" ht="21" customHeight="1">
      <c r="A11" s="471" t="s">
        <v>109</v>
      </c>
      <c r="B11" s="12" t="s">
        <v>110</v>
      </c>
      <c r="C11" s="9"/>
      <c r="D11" s="9" t="s">
        <v>111</v>
      </c>
      <c r="E11" s="7"/>
    </row>
    <row r="12" spans="1:5" ht="21" customHeight="1">
      <c r="A12" s="471"/>
      <c r="B12" s="12" t="s">
        <v>112</v>
      </c>
      <c r="C12" s="14"/>
      <c r="D12" s="14"/>
      <c r="E12" s="7"/>
    </row>
    <row r="13" spans="1:5" ht="21.2" customHeight="1">
      <c r="A13" s="471"/>
      <c r="B13" s="13" t="s">
        <v>113</v>
      </c>
      <c r="C13" s="14"/>
      <c r="D13" s="14"/>
      <c r="E13" s="12"/>
    </row>
    <row r="14" spans="1:5" ht="21" customHeight="1">
      <c r="A14" s="11" t="s">
        <v>114</v>
      </c>
      <c r="B14" s="12" t="s">
        <v>115</v>
      </c>
      <c r="C14" s="9"/>
      <c r="D14" s="9"/>
      <c r="E14" s="7"/>
    </row>
    <row r="15" spans="1:5" ht="10.5" customHeight="1">
      <c r="A15" s="474" t="s">
        <v>116</v>
      </c>
      <c r="B15" s="474"/>
      <c r="C15" s="474"/>
      <c r="D15" s="474"/>
      <c r="E15" s="474"/>
    </row>
    <row r="16" spans="1:5" ht="21" customHeight="1">
      <c r="A16" s="471" t="s">
        <v>117</v>
      </c>
      <c r="B16" s="12" t="s">
        <v>118</v>
      </c>
      <c r="C16" s="9" t="s">
        <v>119</v>
      </c>
      <c r="D16" s="9"/>
      <c r="E16" s="12" t="s">
        <v>120</v>
      </c>
    </row>
    <row r="17" spans="1:5" ht="21" customHeight="1">
      <c r="A17" s="471"/>
      <c r="B17" s="13" t="s">
        <v>121</v>
      </c>
      <c r="C17" s="14"/>
      <c r="D17" s="14"/>
      <c r="E17" s="7"/>
    </row>
    <row r="18" spans="1:5" ht="10.5" customHeight="1">
      <c r="A18" s="477" t="s">
        <v>122</v>
      </c>
      <c r="B18" s="477"/>
      <c r="C18" s="477"/>
      <c r="D18" s="477"/>
      <c r="E18" s="477"/>
    </row>
    <row r="19" spans="1:5" ht="10.5" customHeight="1">
      <c r="A19" s="474" t="s">
        <v>123</v>
      </c>
      <c r="B19" s="474"/>
      <c r="C19" s="474"/>
      <c r="D19" s="474"/>
      <c r="E19" s="474"/>
    </row>
    <row r="20" spans="1:5" ht="21" customHeight="1">
      <c r="A20" s="471" t="s">
        <v>124</v>
      </c>
      <c r="B20" s="12" t="s">
        <v>125</v>
      </c>
      <c r="C20" s="9" t="s">
        <v>126</v>
      </c>
      <c r="D20" s="9" t="s">
        <v>127</v>
      </c>
      <c r="E20" s="7"/>
    </row>
    <row r="21" spans="1:5" ht="10.5" customHeight="1">
      <c r="A21" s="471"/>
      <c r="B21" s="473" t="s">
        <v>128</v>
      </c>
      <c r="C21" s="473" t="s">
        <v>129</v>
      </c>
      <c r="D21" s="480" t="s">
        <v>130</v>
      </c>
      <c r="E21" s="19" t="s">
        <v>131</v>
      </c>
    </row>
    <row r="22" spans="1:5" ht="10.5" customHeight="1">
      <c r="A22" s="471"/>
      <c r="B22" s="473"/>
      <c r="C22" s="473"/>
      <c r="D22" s="480"/>
      <c r="E22" s="20" t="s">
        <v>132</v>
      </c>
    </row>
    <row r="23" spans="1:5" ht="21" customHeight="1">
      <c r="A23" s="471" t="s">
        <v>133</v>
      </c>
      <c r="B23" s="12" t="s">
        <v>134</v>
      </c>
      <c r="C23" s="9"/>
      <c r="D23" s="9" t="s">
        <v>135</v>
      </c>
      <c r="E23" s="12" t="s">
        <v>136</v>
      </c>
    </row>
    <row r="24" spans="1:5" ht="21" customHeight="1">
      <c r="A24" s="471"/>
      <c r="B24" s="13" t="s">
        <v>137</v>
      </c>
      <c r="C24" s="14"/>
      <c r="D24" s="14"/>
      <c r="E24" s="12"/>
    </row>
    <row r="25" spans="1:5" ht="21" customHeight="1">
      <c r="A25" s="471" t="s">
        <v>138</v>
      </c>
      <c r="B25" s="473" t="s">
        <v>139</v>
      </c>
      <c r="C25" s="9"/>
      <c r="D25" s="9" t="s">
        <v>140</v>
      </c>
      <c r="E25" s="12" t="s">
        <v>141</v>
      </c>
    </row>
    <row r="26" spans="1:5" ht="21" customHeight="1">
      <c r="A26" s="471"/>
      <c r="B26" s="473"/>
      <c r="C26" s="14"/>
      <c r="D26" s="14" t="s">
        <v>142</v>
      </c>
      <c r="E26" s="7"/>
    </row>
    <row r="27" spans="1:5" ht="10.5" customHeight="1">
      <c r="A27" s="474" t="s">
        <v>143</v>
      </c>
      <c r="B27" s="474"/>
      <c r="C27" s="474"/>
      <c r="D27" s="474"/>
      <c r="E27" s="474"/>
    </row>
    <row r="28" spans="1:5" ht="21" customHeight="1">
      <c r="A28" s="471" t="s">
        <v>144</v>
      </c>
      <c r="B28" s="12" t="s">
        <v>145</v>
      </c>
      <c r="C28" s="9"/>
      <c r="D28" s="9"/>
      <c r="E28" s="7"/>
    </row>
    <row r="29" spans="1:5" ht="21" customHeight="1">
      <c r="A29" s="471"/>
      <c r="B29" s="13" t="s">
        <v>146</v>
      </c>
      <c r="C29" s="14"/>
      <c r="D29" s="14"/>
      <c r="E29" s="12" t="s">
        <v>147</v>
      </c>
    </row>
    <row r="30" spans="1:5" ht="21" customHeight="1">
      <c r="A30" s="471" t="s">
        <v>148</v>
      </c>
      <c r="B30" s="473" t="s">
        <v>149</v>
      </c>
      <c r="C30" s="9"/>
      <c r="D30" s="9"/>
      <c r="E30" s="12"/>
    </row>
    <row r="31" spans="1:5" ht="21" customHeight="1">
      <c r="A31" s="471"/>
      <c r="B31" s="473"/>
      <c r="C31" s="14"/>
      <c r="D31" s="14"/>
      <c r="E31" s="7"/>
    </row>
    <row r="32" spans="1:5" ht="10.5" customHeight="1">
      <c r="A32" s="474" t="s">
        <v>150</v>
      </c>
      <c r="B32" s="474"/>
      <c r="C32" s="474"/>
      <c r="D32" s="474"/>
      <c r="E32" s="474"/>
    </row>
    <row r="33" spans="1:5" ht="10.5" customHeight="1">
      <c r="A33" s="472" t="s">
        <v>151</v>
      </c>
      <c r="B33" s="475" t="s">
        <v>152</v>
      </c>
      <c r="C33" s="475"/>
      <c r="D33" s="476" t="s">
        <v>153</v>
      </c>
      <c r="E33" s="19" t="s">
        <v>154</v>
      </c>
    </row>
    <row r="34" spans="1:5" ht="10.5" customHeight="1">
      <c r="A34" s="472"/>
      <c r="B34" s="475"/>
      <c r="C34" s="475"/>
      <c r="D34" s="476"/>
      <c r="E34" s="20" t="s">
        <v>155</v>
      </c>
    </row>
    <row r="35" spans="1:5" ht="10.5" customHeight="1">
      <c r="A35" s="474" t="s">
        <v>156</v>
      </c>
      <c r="B35" s="474"/>
      <c r="C35" s="474"/>
      <c r="D35" s="474"/>
      <c r="E35" s="474"/>
    </row>
    <row r="36" spans="1:5" ht="21" customHeight="1">
      <c r="A36" s="11" t="s">
        <v>157</v>
      </c>
      <c r="B36" s="12" t="s">
        <v>158</v>
      </c>
      <c r="C36" s="9"/>
      <c r="D36" s="9" t="s">
        <v>159</v>
      </c>
      <c r="E36" s="7"/>
    </row>
    <row r="37" spans="1:5" ht="21" customHeight="1">
      <c r="A37" s="11" t="s">
        <v>160</v>
      </c>
      <c r="B37" s="12" t="s">
        <v>161</v>
      </c>
      <c r="C37" s="9"/>
      <c r="D37" s="9"/>
      <c r="E37" s="7"/>
    </row>
  </sheetData>
  <sheetProtection selectLockedCells="1" selectUnlockedCells="1"/>
  <mergeCells count="29">
    <mergeCell ref="A20:A22"/>
    <mergeCell ref="B21:B22"/>
    <mergeCell ref="C21:C22"/>
    <mergeCell ref="D21:D22"/>
    <mergeCell ref="A1:E1"/>
    <mergeCell ref="A3:E3"/>
    <mergeCell ref="A4:A7"/>
    <mergeCell ref="B4:B5"/>
    <mergeCell ref="B6:B7"/>
    <mergeCell ref="A9:A10"/>
    <mergeCell ref="B9:B10"/>
    <mergeCell ref="A11:A13"/>
    <mergeCell ref="A15:E15"/>
    <mergeCell ref="A16:A17"/>
    <mergeCell ref="A18:E18"/>
    <mergeCell ref="A19:E19"/>
    <mergeCell ref="A35:E35"/>
    <mergeCell ref="A23:A24"/>
    <mergeCell ref="A25:A26"/>
    <mergeCell ref="B25:B26"/>
    <mergeCell ref="A27:E27"/>
    <mergeCell ref="A28:A29"/>
    <mergeCell ref="A30:A31"/>
    <mergeCell ref="B30:B31"/>
    <mergeCell ref="A32:E32"/>
    <mergeCell ref="A33:A34"/>
    <mergeCell ref="B33:B34"/>
    <mergeCell ref="C33:C34"/>
    <mergeCell ref="D33:D34"/>
  </mergeCells>
  <phoneticPr fontId="69"/>
  <pageMargins left="0.7" right="0.7" top="0.75" bottom="0.75" header="0.51180550000000002" footer="0.51180550000000002"/>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67"/>
  <sheetViews>
    <sheetView workbookViewId="0">
      <selection sqref="A1:E1"/>
    </sheetView>
    <sheetView topLeftCell="A11" workbookViewId="1">
      <selection activeCell="H32" sqref="H32"/>
    </sheetView>
  </sheetViews>
  <sheetFormatPr defaultColWidth="8.7109375" defaultRowHeight="9.9499999999999993"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478"/>
      <c r="B1" s="478"/>
      <c r="C1" s="478"/>
      <c r="D1" s="478"/>
      <c r="E1" s="478"/>
    </row>
    <row r="2" spans="1:5" ht="10.5" customHeight="1">
      <c r="A2" s="8"/>
      <c r="B2" s="9"/>
      <c r="C2" s="9"/>
      <c r="D2" s="9"/>
      <c r="E2" s="10"/>
    </row>
    <row r="3" spans="1:5" ht="10.5" customHeight="1">
      <c r="A3" s="474" t="s">
        <v>162</v>
      </c>
      <c r="B3" s="474"/>
      <c r="C3" s="474"/>
      <c r="D3" s="474"/>
      <c r="E3" s="474"/>
    </row>
    <row r="4" spans="1:5" ht="21" customHeight="1">
      <c r="A4" s="11" t="s">
        <v>163</v>
      </c>
      <c r="B4" s="12" t="s">
        <v>164</v>
      </c>
      <c r="C4" s="9"/>
      <c r="D4" s="9" t="s">
        <v>165</v>
      </c>
      <c r="E4" s="7"/>
    </row>
    <row r="5" spans="1:5" ht="21" customHeight="1">
      <c r="A5" s="11" t="s">
        <v>166</v>
      </c>
      <c r="B5" s="12" t="s">
        <v>167</v>
      </c>
      <c r="C5" s="9"/>
      <c r="D5" s="9"/>
      <c r="E5" s="7"/>
    </row>
    <row r="6" spans="1:5" ht="21" customHeight="1">
      <c r="A6" s="11" t="s">
        <v>168</v>
      </c>
      <c r="B6" s="12" t="s">
        <v>169</v>
      </c>
      <c r="C6" s="9"/>
      <c r="D6" s="9"/>
      <c r="E6" s="12" t="s">
        <v>170</v>
      </c>
    </row>
    <row r="7" spans="1:5" ht="21" customHeight="1">
      <c r="A7" s="11" t="s">
        <v>171</v>
      </c>
      <c r="B7" s="12" t="s">
        <v>172</v>
      </c>
      <c r="C7" s="9"/>
      <c r="D7" s="9" t="s">
        <v>173</v>
      </c>
      <c r="E7" s="7"/>
    </row>
    <row r="8" spans="1:5" ht="21" customHeight="1">
      <c r="A8" s="11" t="s">
        <v>174</v>
      </c>
      <c r="B8" s="12" t="s">
        <v>175</v>
      </c>
      <c r="C8" s="9"/>
      <c r="D8" s="9"/>
      <c r="E8" s="7"/>
    </row>
    <row r="9" spans="1:5" ht="10.5" customHeight="1">
      <c r="A9" s="474" t="s">
        <v>176</v>
      </c>
      <c r="B9" s="474"/>
      <c r="C9" s="474"/>
      <c r="D9" s="474"/>
      <c r="E9" s="474"/>
    </row>
    <row r="10" spans="1:5" ht="21" customHeight="1">
      <c r="A10" s="11" t="s">
        <v>177</v>
      </c>
      <c r="B10" s="12" t="s">
        <v>178</v>
      </c>
      <c r="C10" s="9"/>
      <c r="D10" s="9"/>
      <c r="E10" s="7"/>
    </row>
    <row r="11" spans="1:5" ht="21" customHeight="1">
      <c r="A11" s="11" t="s">
        <v>179</v>
      </c>
      <c r="B11" s="12" t="s">
        <v>180</v>
      </c>
      <c r="C11" s="9"/>
      <c r="D11" s="9" t="s">
        <v>181</v>
      </c>
      <c r="E11" s="7"/>
    </row>
    <row r="12" spans="1:5" ht="21" customHeight="1">
      <c r="A12" s="11" t="s">
        <v>182</v>
      </c>
      <c r="B12" s="12" t="s">
        <v>183</v>
      </c>
      <c r="C12" s="9"/>
      <c r="D12" s="9"/>
      <c r="E12" s="7"/>
    </row>
    <row r="13" spans="1:5" ht="21" customHeight="1">
      <c r="A13" s="11" t="s">
        <v>184</v>
      </c>
      <c r="B13" s="12" t="s">
        <v>185</v>
      </c>
      <c r="C13" s="9"/>
      <c r="D13" s="9"/>
      <c r="E13" s="7"/>
    </row>
    <row r="14" spans="1:5" ht="10.5" customHeight="1">
      <c r="A14" s="474" t="s">
        <v>186</v>
      </c>
      <c r="B14" s="474"/>
      <c r="C14" s="474"/>
      <c r="D14" s="474"/>
      <c r="E14" s="474"/>
    </row>
    <row r="15" spans="1:5" ht="21" customHeight="1">
      <c r="A15" s="11" t="s">
        <v>187</v>
      </c>
      <c r="B15" s="12" t="s">
        <v>188</v>
      </c>
      <c r="C15" s="9"/>
      <c r="D15" s="9" t="s">
        <v>189</v>
      </c>
      <c r="E15" s="7"/>
    </row>
    <row r="16" spans="1:5" ht="21" customHeight="1">
      <c r="A16" s="11" t="s">
        <v>190</v>
      </c>
      <c r="B16" s="12" t="s">
        <v>191</v>
      </c>
      <c r="C16" s="9"/>
      <c r="D16" s="9"/>
      <c r="E16" s="12" t="s">
        <v>192</v>
      </c>
    </row>
    <row r="17" spans="1:5" ht="21" customHeight="1">
      <c r="A17" s="11" t="s">
        <v>193</v>
      </c>
      <c r="B17" s="12" t="s">
        <v>194</v>
      </c>
      <c r="C17" s="9"/>
      <c r="D17" s="9"/>
      <c r="E17" s="7"/>
    </row>
    <row r="18" spans="1:5" ht="10.5" customHeight="1">
      <c r="A18" s="474" t="s">
        <v>195</v>
      </c>
      <c r="B18" s="474"/>
      <c r="C18" s="474"/>
      <c r="D18" s="474"/>
      <c r="E18" s="474"/>
    </row>
    <row r="19" spans="1:5" ht="21" customHeight="1">
      <c r="A19" s="471" t="s">
        <v>196</v>
      </c>
      <c r="B19" s="12" t="s">
        <v>197</v>
      </c>
      <c r="C19" s="9"/>
      <c r="D19" s="9"/>
      <c r="E19" s="12" t="s">
        <v>198</v>
      </c>
    </row>
    <row r="20" spans="1:5" ht="21" customHeight="1">
      <c r="A20" s="471"/>
      <c r="B20" s="13" t="s">
        <v>199</v>
      </c>
      <c r="C20" s="14"/>
      <c r="D20" s="14"/>
      <c r="E20" s="12" t="s">
        <v>200</v>
      </c>
    </row>
    <row r="21" spans="1:5" ht="10.5" customHeight="1">
      <c r="A21" s="474" t="s">
        <v>201</v>
      </c>
      <c r="B21" s="474"/>
      <c r="C21" s="474"/>
      <c r="D21" s="474"/>
      <c r="E21" s="474"/>
    </row>
    <row r="22" spans="1:5" ht="21" customHeight="1">
      <c r="A22" s="471" t="s">
        <v>202</v>
      </c>
      <c r="B22" s="473" t="s">
        <v>203</v>
      </c>
      <c r="C22" s="9"/>
      <c r="D22" s="9" t="s">
        <v>204</v>
      </c>
      <c r="E22" s="12" t="s">
        <v>205</v>
      </c>
    </row>
    <row r="23" spans="1:5" ht="21" customHeight="1">
      <c r="A23" s="471"/>
      <c r="B23" s="473"/>
      <c r="C23" s="14" t="s">
        <v>206</v>
      </c>
      <c r="D23" s="14"/>
      <c r="E23" s="12"/>
    </row>
    <row r="24" spans="1:5" ht="21" customHeight="1">
      <c r="A24" s="471" t="s">
        <v>207</v>
      </c>
      <c r="B24" s="475" t="s">
        <v>208</v>
      </c>
      <c r="C24" s="9"/>
      <c r="D24" s="9" t="s">
        <v>209</v>
      </c>
      <c r="E24" s="12" t="s">
        <v>210</v>
      </c>
    </row>
    <row r="25" spans="1:5" ht="10.5" customHeight="1">
      <c r="A25" s="471"/>
      <c r="B25" s="475"/>
      <c r="C25" s="480"/>
      <c r="D25" s="480"/>
      <c r="E25" s="19"/>
    </row>
    <row r="26" spans="1:5" ht="10.5" customHeight="1">
      <c r="A26" s="471"/>
      <c r="B26" s="475"/>
      <c r="C26" s="480"/>
      <c r="D26" s="480"/>
      <c r="E26" s="20" t="s">
        <v>211</v>
      </c>
    </row>
    <row r="27" spans="1:5" ht="10.5" customHeight="1">
      <c r="A27" s="486" t="s">
        <v>212</v>
      </c>
      <c r="B27" s="486"/>
      <c r="C27" s="486"/>
      <c r="D27" s="486"/>
      <c r="E27" s="486"/>
    </row>
    <row r="28" spans="1:5" ht="10.5" customHeight="1">
      <c r="A28" s="474" t="s">
        <v>213</v>
      </c>
      <c r="B28" s="474"/>
      <c r="C28" s="474"/>
      <c r="D28" s="474"/>
      <c r="E28" s="474"/>
    </row>
    <row r="29" spans="1:5" ht="21" customHeight="1">
      <c r="A29" s="471" t="s">
        <v>214</v>
      </c>
      <c r="B29" s="12" t="s">
        <v>215</v>
      </c>
      <c r="C29" s="9"/>
      <c r="D29" s="9"/>
      <c r="E29" s="7"/>
    </row>
    <row r="30" spans="1:5" ht="21" customHeight="1">
      <c r="A30" s="471"/>
      <c r="B30" s="13" t="s">
        <v>216</v>
      </c>
      <c r="C30" s="14"/>
      <c r="D30" s="14"/>
      <c r="E30" s="7"/>
    </row>
    <row r="31" spans="1:5" ht="21" customHeight="1">
      <c r="A31" s="471"/>
      <c r="B31" s="12" t="s">
        <v>217</v>
      </c>
      <c r="C31" s="14"/>
      <c r="D31" s="14"/>
      <c r="E31" s="7"/>
    </row>
    <row r="32" spans="1:5" ht="21" customHeight="1">
      <c r="A32" s="471" t="s">
        <v>218</v>
      </c>
      <c r="B32" s="12" t="s">
        <v>219</v>
      </c>
      <c r="C32" s="9"/>
      <c r="D32" s="9"/>
      <c r="E32" s="7"/>
    </row>
    <row r="33" spans="1:5" ht="21" customHeight="1">
      <c r="A33" s="471"/>
      <c r="B33" s="13" t="s">
        <v>220</v>
      </c>
      <c r="C33" s="14" t="s">
        <v>221</v>
      </c>
      <c r="D33" s="14"/>
      <c r="E33" s="7"/>
    </row>
    <row r="34" spans="1:5" ht="10.5" customHeight="1">
      <c r="A34" s="474" t="s">
        <v>222</v>
      </c>
      <c r="B34" s="474"/>
      <c r="C34" s="474"/>
      <c r="D34" s="474"/>
      <c r="E34" s="474"/>
    </row>
    <row r="35" spans="1:5" ht="10.5" customHeight="1">
      <c r="A35" s="472" t="s">
        <v>223</v>
      </c>
      <c r="B35" s="475" t="s">
        <v>224</v>
      </c>
      <c r="C35" s="483"/>
      <c r="D35" s="476" t="s">
        <v>225</v>
      </c>
      <c r="E35" s="12" t="s">
        <v>226</v>
      </c>
    </row>
    <row r="36" spans="1:5" ht="10.5" customHeight="1">
      <c r="A36" s="472"/>
      <c r="B36" s="475"/>
      <c r="C36" s="483"/>
      <c r="D36" s="476"/>
      <c r="E36" s="12" t="s">
        <v>227</v>
      </c>
    </row>
    <row r="37" spans="1:5" ht="10.5" customHeight="1">
      <c r="A37" s="472"/>
      <c r="B37" s="475"/>
      <c r="C37" s="483"/>
      <c r="D37" s="476"/>
      <c r="E37" s="12" t="s">
        <v>228</v>
      </c>
    </row>
    <row r="38" spans="1:5" ht="10.5" customHeight="1">
      <c r="A38" s="472" t="s">
        <v>229</v>
      </c>
      <c r="B38" s="475" t="s">
        <v>230</v>
      </c>
      <c r="C38" s="483"/>
      <c r="D38" s="476"/>
      <c r="E38" s="12"/>
    </row>
    <row r="39" spans="1:5" ht="10.5" customHeight="1">
      <c r="A39" s="472"/>
      <c r="B39" s="475"/>
      <c r="C39" s="483"/>
      <c r="D39" s="476"/>
      <c r="E39" s="12"/>
    </row>
    <row r="40" spans="1:5" ht="10.5" customHeight="1">
      <c r="A40" s="472"/>
      <c r="B40" s="475"/>
      <c r="C40" s="483"/>
      <c r="D40" s="476"/>
      <c r="E40" s="12"/>
    </row>
    <row r="41" spans="1:5" ht="10.5" customHeight="1">
      <c r="A41" s="472" t="s">
        <v>231</v>
      </c>
      <c r="B41" s="475" t="s">
        <v>232</v>
      </c>
      <c r="C41" s="483"/>
      <c r="D41" s="476"/>
      <c r="E41" s="12"/>
    </row>
    <row r="42" spans="1:5" ht="10.5" customHeight="1">
      <c r="A42" s="472"/>
      <c r="B42" s="475"/>
      <c r="C42" s="483"/>
      <c r="D42" s="476"/>
      <c r="E42" s="12"/>
    </row>
    <row r="43" spans="1:5" ht="10.5" customHeight="1">
      <c r="A43" s="472"/>
      <c r="B43" s="475"/>
      <c r="C43" s="483"/>
      <c r="D43" s="476"/>
      <c r="E43" s="12"/>
    </row>
    <row r="44" spans="1:5" ht="10.5" customHeight="1">
      <c r="A44" s="11" t="s">
        <v>233</v>
      </c>
      <c r="B44" s="12" t="s">
        <v>234</v>
      </c>
      <c r="C44" s="5"/>
      <c r="D44" s="9" t="s">
        <v>235</v>
      </c>
      <c r="E44" s="5"/>
    </row>
    <row r="45" spans="1:5" ht="10.5" customHeight="1">
      <c r="A45" s="474" t="s">
        <v>236</v>
      </c>
      <c r="B45" s="474"/>
      <c r="C45" s="474"/>
      <c r="D45" s="474"/>
      <c r="E45" s="474"/>
    </row>
    <row r="46" spans="1:5" ht="21" customHeight="1">
      <c r="A46" s="11" t="s">
        <v>237</v>
      </c>
      <c r="B46" s="12" t="s">
        <v>238</v>
      </c>
      <c r="C46" s="7"/>
      <c r="D46" s="9"/>
      <c r="E46" s="7"/>
    </row>
    <row r="47" spans="1:5" ht="8.25" customHeight="1">
      <c r="A47" s="485" t="s">
        <v>239</v>
      </c>
      <c r="B47" s="485"/>
      <c r="C47" s="485"/>
      <c r="D47" s="485"/>
      <c r="E47" s="485"/>
    </row>
    <row r="48" spans="1:5" ht="10.5" customHeight="1">
      <c r="A48" s="21"/>
      <c r="B48" s="22"/>
      <c r="C48" s="22"/>
      <c r="D48" s="22"/>
      <c r="E48" s="23"/>
    </row>
    <row r="49" spans="1:5" ht="17.850000000000001" customHeight="1">
      <c r="A49" s="481" t="s">
        <v>240</v>
      </c>
      <c r="B49" s="481"/>
      <c r="C49" s="481"/>
      <c r="D49" s="481"/>
      <c r="E49" s="481"/>
    </row>
    <row r="50" spans="1:5" ht="23.45" customHeight="1">
      <c r="A50" s="11" t="s">
        <v>241</v>
      </c>
      <c r="B50" s="12" t="s">
        <v>242</v>
      </c>
      <c r="C50" s="14" t="s">
        <v>243</v>
      </c>
      <c r="D50" s="14" t="s">
        <v>244</v>
      </c>
      <c r="E50" s="7"/>
    </row>
    <row r="51" spans="1:5" ht="21" customHeight="1">
      <c r="A51" s="11" t="s">
        <v>245</v>
      </c>
      <c r="B51" s="12" t="s">
        <v>246</v>
      </c>
      <c r="C51" s="9"/>
      <c r="D51" s="9"/>
      <c r="E51" s="7"/>
    </row>
    <row r="52" spans="1:5" ht="21" customHeight="1">
      <c r="A52" s="11" t="s">
        <v>247</v>
      </c>
      <c r="B52" s="12" t="s">
        <v>248</v>
      </c>
      <c r="C52" s="9"/>
      <c r="D52" s="9"/>
      <c r="E52" s="7"/>
    </row>
    <row r="53" spans="1:5" ht="21" customHeight="1">
      <c r="A53" s="11" t="s">
        <v>249</v>
      </c>
      <c r="B53" s="12" t="s">
        <v>250</v>
      </c>
      <c r="C53" s="9"/>
      <c r="D53" s="9"/>
      <c r="E53" s="7"/>
    </row>
    <row r="54" spans="1:5" ht="10.5" customHeight="1">
      <c r="A54" s="472" t="s">
        <v>251</v>
      </c>
      <c r="B54" s="19" t="s">
        <v>252</v>
      </c>
      <c r="C54" s="480"/>
      <c r="D54" s="480"/>
      <c r="E54" s="483"/>
    </row>
    <row r="55" spans="1:5" ht="10.5" customHeight="1">
      <c r="A55" s="472"/>
      <c r="B55" s="25" t="s">
        <v>253</v>
      </c>
      <c r="C55" s="480"/>
      <c r="D55" s="480"/>
      <c r="E55" s="483"/>
    </row>
    <row r="56" spans="1:5" ht="10.5" customHeight="1">
      <c r="A56" s="472"/>
      <c r="B56" s="25" t="s">
        <v>254</v>
      </c>
      <c r="C56" s="480"/>
      <c r="D56" s="480"/>
      <c r="E56" s="483"/>
    </row>
    <row r="57" spans="1:5" ht="10.5" customHeight="1">
      <c r="A57" s="472"/>
      <c r="B57" s="25" t="s">
        <v>255</v>
      </c>
      <c r="C57" s="480"/>
      <c r="D57" s="480"/>
      <c r="E57" s="483"/>
    </row>
    <row r="58" spans="1:5" ht="10.5" customHeight="1">
      <c r="A58" s="472"/>
      <c r="B58" s="25" t="s">
        <v>256</v>
      </c>
      <c r="C58" s="480"/>
      <c r="D58" s="480"/>
      <c r="E58" s="483"/>
    </row>
    <row r="59" spans="1:5" ht="10.5" customHeight="1">
      <c r="A59" s="472"/>
      <c r="B59" s="20" t="s">
        <v>257</v>
      </c>
      <c r="C59" s="480"/>
      <c r="D59" s="480"/>
      <c r="E59" s="483"/>
    </row>
    <row r="60" spans="1:5" ht="17.850000000000001" customHeight="1">
      <c r="A60" s="481" t="s">
        <v>258</v>
      </c>
      <c r="B60" s="481"/>
      <c r="C60" s="481"/>
      <c r="D60" s="481"/>
      <c r="E60" s="481"/>
    </row>
    <row r="61" spans="1:5" ht="21.2" customHeight="1">
      <c r="A61" s="11" t="s">
        <v>259</v>
      </c>
      <c r="B61" s="12" t="s">
        <v>260</v>
      </c>
      <c r="C61" s="9"/>
      <c r="D61" s="9" t="s">
        <v>261</v>
      </c>
      <c r="E61" s="7"/>
    </row>
    <row r="62" spans="1:5" ht="10.5" customHeight="1">
      <c r="A62" s="481" t="s">
        <v>262</v>
      </c>
      <c r="B62" s="481"/>
      <c r="C62" s="481"/>
      <c r="D62" s="481"/>
      <c r="E62" s="481"/>
    </row>
    <row r="63" spans="1:5" ht="17.850000000000001" customHeight="1">
      <c r="A63" s="481" t="s">
        <v>263</v>
      </c>
      <c r="B63" s="481"/>
      <c r="C63" s="7"/>
      <c r="D63" s="7"/>
      <c r="E63" s="7"/>
    </row>
    <row r="64" spans="1:5" ht="10.35" customHeight="1">
      <c r="A64" s="26" t="s">
        <v>264</v>
      </c>
      <c r="B64" s="27"/>
      <c r="C64" s="482"/>
      <c r="D64" s="482"/>
      <c r="E64" s="483"/>
    </row>
    <row r="65" spans="1:5" ht="10.35" customHeight="1">
      <c r="A65" s="28" t="s">
        <v>265</v>
      </c>
      <c r="B65" s="29"/>
      <c r="C65" s="482"/>
      <c r="D65" s="482"/>
      <c r="E65" s="483"/>
    </row>
    <row r="66" spans="1:5" ht="11.45" customHeight="1">
      <c r="A66" s="30" t="s">
        <v>266</v>
      </c>
      <c r="B66" s="29"/>
      <c r="C66" s="482"/>
      <c r="D66" s="482"/>
      <c r="E66" s="483"/>
    </row>
    <row r="67" spans="1:5" ht="9.9499999999999993" customHeight="1">
      <c r="A67" s="484" t="s">
        <v>267</v>
      </c>
      <c r="B67" s="484"/>
      <c r="C67" s="482"/>
      <c r="D67" s="482"/>
      <c r="E67" s="483"/>
    </row>
  </sheetData>
  <sheetProtection selectLockedCells="1" selectUnlockedCells="1"/>
  <mergeCells count="44">
    <mergeCell ref="A19:A20"/>
    <mergeCell ref="A1:E1"/>
    <mergeCell ref="A3:E3"/>
    <mergeCell ref="A9:E9"/>
    <mergeCell ref="A14:E14"/>
    <mergeCell ref="A18:E18"/>
    <mergeCell ref="A35:A37"/>
    <mergeCell ref="B35:B37"/>
    <mergeCell ref="C35:C37"/>
    <mergeCell ref="D35:D37"/>
    <mergeCell ref="A21:E21"/>
    <mergeCell ref="A22:A23"/>
    <mergeCell ref="B22:B23"/>
    <mergeCell ref="A24:A26"/>
    <mergeCell ref="B24:B26"/>
    <mergeCell ref="C25:C26"/>
    <mergeCell ref="D25:D26"/>
    <mergeCell ref="A27:E27"/>
    <mergeCell ref="A28:E28"/>
    <mergeCell ref="A29:A31"/>
    <mergeCell ref="A32:A33"/>
    <mergeCell ref="A34:E34"/>
    <mergeCell ref="A38:A40"/>
    <mergeCell ref="B38:B40"/>
    <mergeCell ref="C38:C40"/>
    <mergeCell ref="D38:D40"/>
    <mergeCell ref="A41:A43"/>
    <mergeCell ref="B41:B43"/>
    <mergeCell ref="C41:C43"/>
    <mergeCell ref="D41:D43"/>
    <mergeCell ref="A45:E45"/>
    <mergeCell ref="A47:E47"/>
    <mergeCell ref="A49:E49"/>
    <mergeCell ref="A54:A59"/>
    <mergeCell ref="C54:C59"/>
    <mergeCell ref="D54:D59"/>
    <mergeCell ref="E54:E59"/>
    <mergeCell ref="A60:E60"/>
    <mergeCell ref="A62:E62"/>
    <mergeCell ref="A63:B63"/>
    <mergeCell ref="C64:C67"/>
    <mergeCell ref="D64:D67"/>
    <mergeCell ref="E64:E67"/>
    <mergeCell ref="A67:B67"/>
  </mergeCells>
  <phoneticPr fontId="69"/>
  <pageMargins left="0.7" right="0.7" top="0.75" bottom="0.75" header="0.51180550000000002" footer="0.51180550000000002"/>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H43"/>
  <sheetViews>
    <sheetView tabSelected="1" topLeftCell="A11" workbookViewId="0">
      <pane ySplit="1440" topLeftCell="A11" activePane="bottomLeft"/>
      <selection activeCell="D2" sqref="D1:D1048576"/>
      <selection pane="bottomLeft" activeCell="J46" sqref="J46"/>
    </sheetView>
    <sheetView tabSelected="1" workbookViewId="1">
      <pane xSplit="4650" ySplit="1140" topLeftCell="A11" activePane="topRight"/>
      <selection activeCell="A11" sqref="A11"/>
      <selection pane="topRight" activeCell="A2" sqref="A1:A1048576"/>
      <selection pane="bottomLeft" activeCell="B24" sqref="B24:C24"/>
      <selection pane="bottomRight" activeCell="E22" sqref="E22"/>
    </sheetView>
  </sheetViews>
  <sheetFormatPr defaultColWidth="8.7109375" defaultRowHeight="27.75" customHeight="1"/>
  <cols>
    <col min="1" max="1" width="5.7109375" style="2" customWidth="1"/>
    <col min="2" max="2" width="24.42578125" style="2" customWidth="1"/>
    <col min="3" max="3" width="10.42578125" style="2" customWidth="1"/>
    <col min="4" max="4" width="8.28515625" style="2" customWidth="1"/>
    <col min="5" max="5" width="8.85546875" style="2" customWidth="1"/>
    <col min="6" max="6" width="7.28515625" style="2" customWidth="1"/>
    <col min="7" max="7" width="7.140625" style="2" customWidth="1"/>
    <col min="8" max="9" width="7.28515625" style="2" customWidth="1"/>
    <col min="10" max="10" width="7.140625" style="2" customWidth="1"/>
    <col min="11" max="12" width="7.28515625" style="2" customWidth="1"/>
    <col min="13" max="13" width="7.140625" style="2" customWidth="1"/>
    <col min="14" max="15" width="7.28515625" style="2" customWidth="1"/>
    <col min="16" max="16" width="7.140625" style="2" customWidth="1"/>
    <col min="17" max="18" width="7.28515625" style="2" customWidth="1"/>
    <col min="19" max="19" width="7.140625" style="2" customWidth="1"/>
    <col min="20" max="21" width="7.28515625" style="2" customWidth="1"/>
    <col min="22" max="22" width="7.140625" style="2" customWidth="1"/>
    <col min="23" max="24" width="7.28515625" style="2" customWidth="1"/>
    <col min="25" max="25" width="7.140625" style="2" customWidth="1"/>
    <col min="26" max="27" width="7.28515625" style="2" customWidth="1"/>
    <col min="28" max="28" width="7.140625" style="2" customWidth="1"/>
    <col min="29" max="29" width="7.28515625" style="2" customWidth="1"/>
    <col min="30" max="30" width="7.140625" style="2" customWidth="1"/>
    <col min="31" max="32" width="7.28515625" style="2" customWidth="1"/>
    <col min="33" max="33" width="7.140625" style="2" customWidth="1"/>
    <col min="34" max="34" width="7.28515625" style="2" customWidth="1"/>
    <col min="35" max="16384" width="8.7109375" style="2"/>
  </cols>
  <sheetData>
    <row r="1" spans="1:34" ht="21" customHeight="1">
      <c r="A1" s="492" t="s">
        <v>268</v>
      </c>
      <c r="B1" s="492"/>
      <c r="C1" s="492"/>
      <c r="D1" s="492"/>
      <c r="E1" s="492"/>
      <c r="F1" s="4"/>
      <c r="G1" s="4"/>
      <c r="H1" s="4"/>
      <c r="I1" s="4"/>
      <c r="J1" s="4"/>
      <c r="K1" s="4"/>
      <c r="L1" s="4"/>
      <c r="M1" s="4"/>
      <c r="N1" s="4"/>
      <c r="O1" s="4"/>
      <c r="P1" s="4"/>
      <c r="Q1" s="4"/>
      <c r="R1" s="4"/>
      <c r="S1" s="4"/>
      <c r="T1" s="4"/>
      <c r="U1" s="4"/>
      <c r="V1" s="4"/>
      <c r="W1" s="493" t="s">
        <v>269</v>
      </c>
      <c r="X1" s="493"/>
      <c r="Y1" s="493"/>
      <c r="Z1" s="493"/>
      <c r="AA1" s="493"/>
      <c r="AB1" s="493"/>
      <c r="AC1" s="493"/>
      <c r="AD1" s="493"/>
      <c r="AE1" s="493"/>
      <c r="AF1" s="493"/>
      <c r="AG1" s="494" t="s">
        <v>270</v>
      </c>
      <c r="AH1" s="494"/>
    </row>
    <row r="2" spans="1:34" ht="14.25" customHeight="1">
      <c r="A2" s="497" t="s">
        <v>0</v>
      </c>
      <c r="B2" s="495" t="s">
        <v>9</v>
      </c>
      <c r="C2" s="378" t="s">
        <v>1034</v>
      </c>
      <c r="D2" s="377">
        <v>2012</v>
      </c>
      <c r="E2" s="377">
        <v>2013</v>
      </c>
      <c r="F2" s="377">
        <v>2014</v>
      </c>
      <c r="G2" s="377">
        <v>2015</v>
      </c>
      <c r="H2" s="377">
        <v>2016</v>
      </c>
      <c r="I2" s="377">
        <v>2017</v>
      </c>
      <c r="J2" s="377">
        <v>2018</v>
      </c>
      <c r="K2" s="377">
        <v>2019</v>
      </c>
      <c r="L2" s="377">
        <v>2020</v>
      </c>
      <c r="M2" s="377">
        <v>2021</v>
      </c>
      <c r="N2" s="377">
        <v>2022</v>
      </c>
      <c r="O2" s="377">
        <v>2023</v>
      </c>
      <c r="P2" s="377">
        <v>2024</v>
      </c>
      <c r="Q2" s="377">
        <v>2025</v>
      </c>
      <c r="R2" s="377">
        <v>2026</v>
      </c>
      <c r="S2" s="377">
        <v>2027</v>
      </c>
      <c r="T2" s="377">
        <v>2028</v>
      </c>
      <c r="U2" s="377">
        <v>2029</v>
      </c>
      <c r="V2" s="377">
        <v>2030</v>
      </c>
      <c r="W2" s="377">
        <v>2031</v>
      </c>
      <c r="X2" s="377">
        <v>2032</v>
      </c>
      <c r="Y2" s="377">
        <v>2033</v>
      </c>
      <c r="Z2" s="377">
        <v>2034</v>
      </c>
      <c r="AA2" s="377">
        <v>2035</v>
      </c>
      <c r="AB2" s="377">
        <v>2036</v>
      </c>
      <c r="AC2" s="377">
        <v>2037</v>
      </c>
      <c r="AD2" s="377">
        <v>2038</v>
      </c>
      <c r="AE2" s="377">
        <v>2039</v>
      </c>
      <c r="AF2" s="377">
        <v>2040</v>
      </c>
      <c r="AG2" s="377"/>
      <c r="AH2" s="464" t="s">
        <v>6</v>
      </c>
    </row>
    <row r="3" spans="1:34" s="417" customFormat="1" ht="14.25" customHeight="1" thickBot="1">
      <c r="A3" s="498"/>
      <c r="B3" s="496"/>
      <c r="C3" s="424" t="s">
        <v>1035</v>
      </c>
      <c r="D3" s="425">
        <v>11</v>
      </c>
      <c r="E3" s="425">
        <v>12</v>
      </c>
      <c r="F3" s="425">
        <v>13</v>
      </c>
      <c r="G3" s="425">
        <v>14</v>
      </c>
      <c r="H3" s="425">
        <v>15</v>
      </c>
      <c r="I3" s="425">
        <v>16</v>
      </c>
      <c r="J3" s="425">
        <v>17</v>
      </c>
      <c r="K3" s="425">
        <v>18</v>
      </c>
      <c r="L3" s="425">
        <v>19</v>
      </c>
      <c r="M3" s="425">
        <v>20</v>
      </c>
      <c r="N3" s="425">
        <v>21</v>
      </c>
      <c r="O3" s="425">
        <v>22</v>
      </c>
      <c r="P3" s="425">
        <v>23</v>
      </c>
      <c r="Q3" s="425">
        <v>24</v>
      </c>
      <c r="R3" s="425">
        <v>25</v>
      </c>
      <c r="S3" s="425">
        <v>26</v>
      </c>
      <c r="T3" s="425">
        <v>27</v>
      </c>
      <c r="U3" s="425">
        <v>28</v>
      </c>
      <c r="V3" s="425">
        <v>29</v>
      </c>
      <c r="W3" s="426">
        <v>30</v>
      </c>
      <c r="X3" s="425">
        <v>31</v>
      </c>
      <c r="Y3" s="425">
        <v>32</v>
      </c>
      <c r="Z3" s="425">
        <v>33</v>
      </c>
      <c r="AA3" s="425">
        <v>34</v>
      </c>
      <c r="AB3" s="425">
        <v>35</v>
      </c>
      <c r="AC3" s="425">
        <v>36</v>
      </c>
      <c r="AD3" s="425">
        <v>37</v>
      </c>
      <c r="AE3" s="425">
        <v>38</v>
      </c>
      <c r="AF3" s="425">
        <v>39</v>
      </c>
      <c r="AG3" s="426"/>
      <c r="AH3" s="464"/>
    </row>
    <row r="4" spans="1:34" s="286" customFormat="1" ht="15.6" customHeight="1">
      <c r="A4" s="421" t="s">
        <v>17</v>
      </c>
      <c r="B4" s="490" t="s">
        <v>821</v>
      </c>
      <c r="C4" s="490"/>
      <c r="D4" s="422"/>
      <c r="E4" s="422">
        <f>SUM(工事費内訳書!I5)</f>
        <v>6940000</v>
      </c>
      <c r="F4" s="422"/>
      <c r="G4" s="422"/>
      <c r="H4" s="422"/>
      <c r="I4" s="422"/>
      <c r="J4" s="422"/>
      <c r="K4" s="422"/>
      <c r="L4" s="423"/>
      <c r="M4" s="422"/>
      <c r="N4" s="422"/>
      <c r="O4" s="422"/>
      <c r="P4" s="422"/>
      <c r="Q4" s="422"/>
      <c r="R4" s="422"/>
      <c r="S4" s="422"/>
      <c r="T4" s="422"/>
      <c r="U4" s="422"/>
      <c r="V4" s="422"/>
      <c r="W4" s="422"/>
      <c r="X4" s="423"/>
      <c r="Y4" s="422"/>
      <c r="Z4" s="422"/>
      <c r="AA4" s="422"/>
      <c r="AB4" s="422"/>
      <c r="AC4" s="422"/>
      <c r="AD4" s="422"/>
      <c r="AE4" s="422"/>
      <c r="AF4" s="422"/>
      <c r="AG4" s="422"/>
      <c r="AH4" s="423">
        <v>30.78</v>
      </c>
    </row>
    <row r="5" spans="1:34" s="286" customFormat="1" ht="15.6" customHeight="1">
      <c r="A5" s="406"/>
      <c r="B5" s="487" t="s">
        <v>822</v>
      </c>
      <c r="C5" s="488"/>
      <c r="D5" s="404"/>
      <c r="E5" s="404">
        <f>SUM(工事費内訳書!I8)</f>
        <v>34294760</v>
      </c>
      <c r="F5" s="404"/>
      <c r="G5" s="404"/>
      <c r="H5" s="404"/>
      <c r="I5" s="404"/>
      <c r="J5" s="404"/>
      <c r="K5" s="404"/>
      <c r="L5" s="405"/>
      <c r="M5" s="404"/>
      <c r="N5" s="404"/>
      <c r="O5" s="404"/>
      <c r="P5" s="404"/>
      <c r="Q5" s="404"/>
      <c r="R5" s="404"/>
      <c r="S5" s="404"/>
      <c r="T5" s="404"/>
      <c r="U5" s="404"/>
      <c r="V5" s="404"/>
      <c r="W5" s="404"/>
      <c r="X5" s="405"/>
      <c r="Y5" s="404"/>
      <c r="Z5" s="404"/>
      <c r="AA5" s="404"/>
      <c r="AB5" s="404"/>
      <c r="AC5" s="404"/>
      <c r="AD5" s="404"/>
      <c r="AE5" s="404"/>
      <c r="AF5" s="404"/>
      <c r="AG5" s="404"/>
      <c r="AH5" s="405"/>
    </row>
    <row r="6" spans="1:34" s="286" customFormat="1" ht="15.6" customHeight="1">
      <c r="A6" s="489" t="s">
        <v>273</v>
      </c>
      <c r="B6" s="489" t="s">
        <v>274</v>
      </c>
      <c r="C6" s="489"/>
      <c r="D6" s="404"/>
      <c r="E6" s="404">
        <f>SUM(工事費内訳書!I18)</f>
        <v>3623030</v>
      </c>
      <c r="F6" s="404"/>
      <c r="G6" s="404"/>
      <c r="H6" s="404"/>
      <c r="I6" s="404"/>
      <c r="J6" s="404"/>
      <c r="K6" s="404"/>
      <c r="L6" s="405"/>
      <c r="M6" s="404"/>
      <c r="N6" s="404"/>
      <c r="O6" s="404"/>
      <c r="P6" s="404"/>
      <c r="Q6" s="404"/>
      <c r="R6" s="404"/>
      <c r="S6" s="404"/>
      <c r="T6" s="404"/>
      <c r="U6" s="404"/>
      <c r="V6" s="404"/>
      <c r="W6" s="404"/>
      <c r="X6" s="405"/>
      <c r="Y6" s="404"/>
      <c r="Z6" s="404"/>
      <c r="AA6" s="404"/>
      <c r="AB6" s="404"/>
      <c r="AC6" s="404"/>
      <c r="AD6" s="404"/>
      <c r="AE6" s="404"/>
      <c r="AF6" s="404"/>
      <c r="AG6" s="404"/>
      <c r="AH6" s="405">
        <v>10.683</v>
      </c>
    </row>
    <row r="7" spans="1:34" s="286" customFormat="1" ht="15.6" customHeight="1">
      <c r="A7" s="489"/>
      <c r="B7" s="489" t="s">
        <v>275</v>
      </c>
      <c r="C7" s="489"/>
      <c r="D7" s="404"/>
      <c r="E7" s="404">
        <f>SUM(工事費内訳書!I28)</f>
        <v>9371720</v>
      </c>
      <c r="F7" s="404"/>
      <c r="G7" s="404"/>
      <c r="H7" s="404"/>
      <c r="I7" s="404"/>
      <c r="J7" s="404"/>
      <c r="K7" s="404"/>
      <c r="L7" s="405"/>
      <c r="M7" s="404"/>
      <c r="N7" s="404"/>
      <c r="O7" s="404"/>
      <c r="P7" s="404"/>
      <c r="Q7" s="404"/>
      <c r="R7" s="404"/>
      <c r="S7" s="404"/>
      <c r="T7" s="404"/>
      <c r="U7" s="404"/>
      <c r="V7" s="404"/>
      <c r="W7" s="404"/>
      <c r="X7" s="405"/>
      <c r="Y7" s="404"/>
      <c r="Z7" s="404"/>
      <c r="AA7" s="404"/>
      <c r="AB7" s="404"/>
      <c r="AC7" s="404"/>
      <c r="AD7" s="404"/>
      <c r="AE7" s="404"/>
      <c r="AF7" s="404"/>
      <c r="AG7" s="404"/>
      <c r="AH7" s="405">
        <v>11.827999999999999</v>
      </c>
    </row>
    <row r="8" spans="1:34" s="286" customFormat="1" ht="15.6" customHeight="1">
      <c r="A8" s="489"/>
      <c r="B8" s="489" t="s">
        <v>276</v>
      </c>
      <c r="C8" s="489"/>
      <c r="D8" s="404"/>
      <c r="E8" s="404">
        <f>SUM(工事費内訳書!I47)</f>
        <v>9831467</v>
      </c>
      <c r="F8" s="404"/>
      <c r="G8" s="404"/>
      <c r="H8" s="404"/>
      <c r="I8" s="404"/>
      <c r="J8" s="407"/>
      <c r="K8" s="407" t="s">
        <v>824</v>
      </c>
      <c r="L8" s="405"/>
      <c r="M8" s="404"/>
      <c r="N8" s="404"/>
      <c r="O8" s="404"/>
      <c r="P8" s="404"/>
      <c r="Q8" s="404"/>
      <c r="R8" s="404"/>
      <c r="S8" s="404"/>
      <c r="T8" s="404"/>
      <c r="U8" s="404"/>
      <c r="V8" s="404"/>
      <c r="W8" s="404"/>
      <c r="X8" s="405"/>
      <c r="Y8" s="404"/>
      <c r="Z8" s="404"/>
      <c r="AA8" s="404"/>
      <c r="AB8" s="404"/>
      <c r="AC8" s="404"/>
      <c r="AD8" s="404"/>
      <c r="AE8" s="404"/>
      <c r="AF8" s="404"/>
      <c r="AG8" s="404"/>
      <c r="AH8" s="405">
        <v>45.512</v>
      </c>
    </row>
    <row r="9" spans="1:34" s="286" customFormat="1" ht="15.6" customHeight="1">
      <c r="A9" s="489"/>
      <c r="B9" s="489" t="s">
        <v>277</v>
      </c>
      <c r="C9" s="489"/>
      <c r="D9" s="404"/>
      <c r="E9" s="404">
        <f>SUM(工事費内訳書!I69)</f>
        <v>20062142</v>
      </c>
      <c r="F9" s="405"/>
      <c r="G9" s="404"/>
      <c r="H9" s="404"/>
      <c r="I9" s="404"/>
      <c r="J9" s="407"/>
      <c r="K9" s="407" t="s">
        <v>823</v>
      </c>
      <c r="L9" s="405"/>
      <c r="M9" s="404"/>
      <c r="N9" s="404"/>
      <c r="O9" s="404"/>
      <c r="P9" s="404"/>
      <c r="Q9" s="404"/>
      <c r="R9" s="405"/>
      <c r="S9" s="404"/>
      <c r="T9" s="404"/>
      <c r="U9" s="404"/>
      <c r="V9" s="404"/>
      <c r="W9" s="404"/>
      <c r="X9" s="405"/>
      <c r="Y9" s="404"/>
      <c r="Z9" s="404"/>
      <c r="AA9" s="404"/>
      <c r="AB9" s="404"/>
      <c r="AC9" s="404"/>
      <c r="AD9" s="405"/>
      <c r="AE9" s="404"/>
      <c r="AF9" s="404"/>
      <c r="AG9" s="404"/>
      <c r="AH9" s="405">
        <v>12.942</v>
      </c>
    </row>
    <row r="10" spans="1:34" s="286" customFormat="1" ht="15.6" customHeight="1">
      <c r="A10" s="489"/>
      <c r="B10" s="489" t="s">
        <v>278</v>
      </c>
      <c r="C10" s="489"/>
      <c r="D10" s="404"/>
      <c r="E10" s="404">
        <f>SUM(工事費内訳書!I122)</f>
        <v>4339760</v>
      </c>
      <c r="F10" s="405"/>
      <c r="G10" s="404"/>
      <c r="H10" s="404"/>
      <c r="I10" s="404"/>
      <c r="J10" s="404"/>
      <c r="K10" s="404">
        <v>9513043</v>
      </c>
      <c r="L10" s="405"/>
      <c r="M10" s="404"/>
      <c r="N10" s="404"/>
      <c r="O10" s="404"/>
      <c r="P10" s="404"/>
      <c r="Q10" s="404"/>
      <c r="R10" s="405"/>
      <c r="S10" s="404"/>
      <c r="T10" s="404"/>
      <c r="U10" s="404"/>
      <c r="V10" s="404"/>
      <c r="W10" s="404"/>
      <c r="X10" s="405"/>
      <c r="Y10" s="404"/>
      <c r="Z10" s="404"/>
      <c r="AA10" s="404"/>
      <c r="AB10" s="404"/>
      <c r="AC10" s="404"/>
      <c r="AD10" s="405"/>
      <c r="AE10" s="404"/>
      <c r="AF10" s="404"/>
      <c r="AG10" s="404"/>
      <c r="AH10" s="405"/>
    </row>
    <row r="11" spans="1:34" s="286" customFormat="1" ht="15.6" customHeight="1">
      <c r="A11" s="489"/>
      <c r="B11" s="489" t="s">
        <v>279</v>
      </c>
      <c r="C11" s="489"/>
      <c r="D11" s="404"/>
      <c r="E11" s="404">
        <f>SUM(工事費内訳書!I231)</f>
        <v>21218928</v>
      </c>
      <c r="F11" s="405"/>
      <c r="G11" s="404"/>
      <c r="H11" s="404"/>
      <c r="I11" s="404"/>
      <c r="J11" s="404">
        <v>3637440</v>
      </c>
      <c r="K11" s="404"/>
      <c r="L11" s="405"/>
      <c r="M11" s="404"/>
      <c r="N11" s="404"/>
      <c r="O11" s="404"/>
      <c r="P11" s="404"/>
      <c r="Q11" s="404"/>
      <c r="R11" s="405"/>
      <c r="S11" s="404"/>
      <c r="T11" s="404"/>
      <c r="U11" s="404"/>
      <c r="V11" s="404"/>
      <c r="W11" s="404"/>
      <c r="X11" s="404"/>
      <c r="Y11" s="404"/>
      <c r="Z11" s="404"/>
      <c r="AA11" s="404"/>
      <c r="AB11" s="404"/>
      <c r="AC11" s="404"/>
      <c r="AD11" s="404"/>
      <c r="AE11" s="404"/>
      <c r="AF11" s="404"/>
      <c r="AG11" s="404"/>
      <c r="AH11" s="405">
        <v>78.186999999999998</v>
      </c>
    </row>
    <row r="12" spans="1:34" s="286" customFormat="1" ht="15.6" customHeight="1">
      <c r="A12" s="489"/>
      <c r="B12" s="489" t="s">
        <v>280</v>
      </c>
      <c r="C12" s="489"/>
      <c r="D12" s="404"/>
      <c r="E12" s="404">
        <f>SUM(工事費内訳書!I260)</f>
        <v>9019455</v>
      </c>
      <c r="F12" s="405"/>
      <c r="G12" s="404"/>
      <c r="H12" s="404"/>
      <c r="I12" s="404"/>
      <c r="J12" s="404"/>
      <c r="K12" s="404">
        <v>237600</v>
      </c>
      <c r="L12" s="405"/>
      <c r="M12" s="404"/>
      <c r="N12" s="404"/>
      <c r="O12" s="404"/>
      <c r="P12" s="404"/>
      <c r="Q12" s="429">
        <v>18248000</v>
      </c>
      <c r="R12" s="405"/>
      <c r="S12" s="404"/>
      <c r="T12" s="404"/>
      <c r="U12" s="404"/>
      <c r="V12" s="404"/>
      <c r="W12" s="404"/>
      <c r="X12" s="404"/>
      <c r="Y12" s="404"/>
      <c r="Z12" s="404"/>
      <c r="AA12" s="404"/>
      <c r="AB12" s="404"/>
      <c r="AC12" s="404"/>
      <c r="AD12" s="404"/>
      <c r="AE12" s="404"/>
      <c r="AF12" s="404"/>
      <c r="AG12" s="404"/>
      <c r="AH12" s="405"/>
    </row>
    <row r="13" spans="1:34" s="286" customFormat="1" ht="15.6" customHeight="1">
      <c r="A13" s="489"/>
      <c r="B13" s="489" t="s">
        <v>281</v>
      </c>
      <c r="C13" s="489"/>
      <c r="D13" s="404"/>
      <c r="E13" s="404">
        <f>SUM(工事費内訳書!I268)</f>
        <v>7533830</v>
      </c>
      <c r="F13" s="405"/>
      <c r="G13" s="404"/>
      <c r="H13" s="404"/>
      <c r="I13" s="404"/>
      <c r="J13" s="404"/>
      <c r="K13" s="404"/>
      <c r="L13" s="405"/>
      <c r="M13" s="404"/>
      <c r="N13" s="404"/>
      <c r="O13" s="404"/>
      <c r="P13" s="404"/>
      <c r="Q13" s="404"/>
      <c r="R13" s="405"/>
      <c r="S13" s="404"/>
      <c r="T13" s="404"/>
      <c r="U13" s="404"/>
      <c r="V13" s="404"/>
      <c r="W13" s="404"/>
      <c r="X13" s="404"/>
      <c r="Y13" s="404"/>
      <c r="Z13" s="404"/>
      <c r="AA13" s="404"/>
      <c r="AB13" s="404"/>
      <c r="AC13" s="404"/>
      <c r="AD13" s="404"/>
      <c r="AE13" s="404"/>
      <c r="AF13" s="404"/>
      <c r="AG13" s="404"/>
      <c r="AH13" s="405"/>
    </row>
    <row r="14" spans="1:34" s="286" customFormat="1" ht="15.6" customHeight="1">
      <c r="A14" s="489"/>
      <c r="B14" s="489" t="s">
        <v>282</v>
      </c>
      <c r="C14" s="489"/>
      <c r="D14" s="404"/>
      <c r="E14" s="404">
        <f>SUM(工事費内訳書!I282)</f>
        <v>9648800</v>
      </c>
      <c r="F14" s="405">
        <v>100000</v>
      </c>
      <c r="G14" s="404"/>
      <c r="H14" s="404"/>
      <c r="I14" s="404">
        <v>56160</v>
      </c>
      <c r="J14" s="404"/>
      <c r="K14" s="404">
        <v>96120</v>
      </c>
      <c r="L14" s="405"/>
      <c r="M14" s="404"/>
      <c r="N14" s="404">
        <v>846780</v>
      </c>
      <c r="P14" s="408"/>
      <c r="Q14" s="404">
        <v>2075040</v>
      </c>
      <c r="R14" s="405"/>
      <c r="S14" s="404"/>
      <c r="T14" s="404"/>
      <c r="U14" s="404"/>
      <c r="V14" s="404"/>
      <c r="W14" s="404"/>
      <c r="X14" s="404"/>
      <c r="Y14" s="404"/>
      <c r="Z14" s="404"/>
      <c r="AA14" s="404"/>
      <c r="AB14" s="404"/>
      <c r="AC14" s="404"/>
      <c r="AD14" s="404"/>
      <c r="AE14" s="404"/>
      <c r="AF14" s="404"/>
      <c r="AG14" s="404"/>
      <c r="AH14" s="405"/>
    </row>
    <row r="15" spans="1:34" s="286" customFormat="1" ht="14.25" customHeight="1">
      <c r="A15" s="489"/>
      <c r="B15" s="489" t="s">
        <v>283</v>
      </c>
      <c r="C15" s="489"/>
      <c r="D15" s="404"/>
      <c r="E15" s="404">
        <f>SUM(工事費内訳書!I302)</f>
        <v>1070100</v>
      </c>
      <c r="F15" s="404"/>
      <c r="G15" s="404"/>
      <c r="H15" s="404"/>
      <c r="I15" s="404">
        <f>1771200+55890+361260+250560</f>
        <v>2438910</v>
      </c>
      <c r="J15" s="404">
        <v>4369680</v>
      </c>
      <c r="K15" s="404"/>
      <c r="L15" s="405"/>
      <c r="M15" s="404"/>
      <c r="N15" s="404"/>
      <c r="O15" s="404"/>
      <c r="P15" s="404">
        <v>4222900</v>
      </c>
      <c r="Q15" s="404"/>
      <c r="R15" s="404"/>
      <c r="S15" s="404"/>
      <c r="T15" s="404"/>
      <c r="U15" s="404"/>
      <c r="V15" s="404"/>
      <c r="W15" s="404"/>
      <c r="X15" s="405"/>
      <c r="Y15" s="404"/>
      <c r="Z15" s="404"/>
      <c r="AA15" s="404"/>
      <c r="AB15" s="404"/>
      <c r="AC15" s="404"/>
      <c r="AD15" s="404"/>
      <c r="AE15" s="404"/>
      <c r="AF15" s="404"/>
      <c r="AG15" s="404"/>
      <c r="AH15" s="405">
        <v>1.7010000000000001</v>
      </c>
    </row>
    <row r="16" spans="1:34" s="286" customFormat="1" ht="14.25" customHeight="1">
      <c r="A16" s="406"/>
      <c r="B16" s="487" t="s">
        <v>820</v>
      </c>
      <c r="C16" s="488"/>
      <c r="D16" s="404"/>
      <c r="E16" s="404">
        <f>SUM(工事費内訳書!I304:I305)</f>
        <v>11046008</v>
      </c>
      <c r="F16" s="404"/>
      <c r="G16" s="404"/>
      <c r="H16" s="404"/>
      <c r="I16" s="404"/>
      <c r="J16" s="404"/>
      <c r="K16" s="404"/>
      <c r="L16" s="405"/>
      <c r="M16" s="404"/>
      <c r="N16" s="404"/>
      <c r="O16" s="404"/>
      <c r="P16" s="404"/>
      <c r="Q16" s="404"/>
      <c r="R16" s="404"/>
      <c r="S16" s="404"/>
      <c r="T16" s="404"/>
      <c r="U16" s="404"/>
      <c r="V16" s="404"/>
      <c r="W16" s="404"/>
      <c r="X16" s="405"/>
      <c r="Y16" s="404"/>
      <c r="Z16" s="404"/>
      <c r="AA16" s="404"/>
      <c r="AB16" s="404"/>
      <c r="AC16" s="404"/>
      <c r="AD16" s="404"/>
      <c r="AE16" s="404"/>
      <c r="AF16" s="404"/>
      <c r="AG16" s="404"/>
      <c r="AH16" s="405"/>
    </row>
    <row r="17" spans="1:34" s="508" customFormat="1" ht="9" customHeight="1">
      <c r="A17" s="506"/>
      <c r="B17" s="507"/>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row>
    <row r="18" spans="1:34" s="286" customFormat="1" ht="15.6" customHeight="1">
      <c r="A18" s="489" t="s">
        <v>284</v>
      </c>
      <c r="B18" s="491" t="s">
        <v>123</v>
      </c>
      <c r="C18" s="491"/>
      <c r="D18" s="404"/>
      <c r="E18" s="404"/>
      <c r="F18" s="405"/>
      <c r="G18" s="404"/>
      <c r="H18" s="404"/>
      <c r="I18" s="404">
        <v>5292000</v>
      </c>
      <c r="J18" s="404"/>
      <c r="K18" s="404"/>
      <c r="L18" s="404"/>
      <c r="M18" s="404"/>
      <c r="N18" s="404"/>
      <c r="O18" s="405"/>
      <c r="P18" s="405">
        <v>1573000</v>
      </c>
      <c r="Q18" s="404"/>
      <c r="R18" s="404"/>
      <c r="S18" s="404"/>
      <c r="T18" s="404"/>
      <c r="U18" s="404"/>
      <c r="V18" s="405"/>
      <c r="W18" s="404"/>
      <c r="X18" s="404"/>
      <c r="Y18" s="404"/>
      <c r="Z18" s="404"/>
      <c r="AA18" s="404"/>
      <c r="AB18" s="404"/>
      <c r="AC18" s="404"/>
      <c r="AD18" s="405"/>
      <c r="AE18" s="404"/>
      <c r="AF18" s="404"/>
      <c r="AG18" s="404"/>
      <c r="AH18" s="405">
        <v>22.988</v>
      </c>
    </row>
    <row r="19" spans="1:34" s="286" customFormat="1" ht="15.6" customHeight="1">
      <c r="A19" s="489"/>
      <c r="B19" s="491" t="s">
        <v>143</v>
      </c>
      <c r="C19" s="491"/>
      <c r="D19" s="404"/>
      <c r="E19" s="404"/>
      <c r="F19" s="405"/>
      <c r="G19" s="404">
        <v>136080</v>
      </c>
      <c r="H19" s="404">
        <f>185760+2793960</f>
        <v>2979720</v>
      </c>
      <c r="I19" s="404">
        <v>1933200</v>
      </c>
      <c r="J19" s="404"/>
      <c r="K19" s="404"/>
      <c r="L19" s="404"/>
      <c r="M19" s="404"/>
      <c r="N19" s="404"/>
      <c r="O19" s="404"/>
      <c r="P19" s="404">
        <v>2217600</v>
      </c>
      <c r="Q19" s="404"/>
      <c r="R19" s="404"/>
      <c r="S19" s="404"/>
      <c r="T19" s="404"/>
      <c r="U19" s="404"/>
      <c r="V19" s="405"/>
      <c r="W19" s="404"/>
      <c r="X19" s="404"/>
      <c r="Y19" s="404"/>
      <c r="Z19" s="404"/>
      <c r="AA19" s="404"/>
      <c r="AB19" s="404"/>
      <c r="AC19" s="404"/>
      <c r="AD19" s="405"/>
      <c r="AE19" s="404"/>
      <c r="AF19" s="404"/>
      <c r="AG19" s="404"/>
      <c r="AH19" s="405">
        <v>16.838999999999999</v>
      </c>
    </row>
    <row r="20" spans="1:34" s="286" customFormat="1" ht="15.6" customHeight="1">
      <c r="A20" s="489"/>
      <c r="B20" s="491" t="s">
        <v>150</v>
      </c>
      <c r="C20" s="491"/>
      <c r="D20" s="404"/>
      <c r="E20" s="404"/>
      <c r="F20" s="404"/>
      <c r="G20" s="404">
        <v>695736</v>
      </c>
      <c r="H20" s="404"/>
      <c r="I20" s="404"/>
      <c r="J20" s="404"/>
      <c r="K20" s="404">
        <v>1181952</v>
      </c>
      <c r="L20" s="404"/>
      <c r="M20" s="404"/>
      <c r="N20" s="408"/>
      <c r="O20" s="408"/>
      <c r="P20" s="404"/>
      <c r="Q20" s="404">
        <v>920040</v>
      </c>
      <c r="R20" s="404"/>
      <c r="S20" s="404"/>
      <c r="T20" s="404"/>
      <c r="U20" s="404"/>
      <c r="V20" s="404"/>
      <c r="W20" s="404"/>
      <c r="X20" s="404"/>
      <c r="Y20" s="404"/>
      <c r="Z20" s="404"/>
      <c r="AA20" s="404"/>
      <c r="AB20" s="404"/>
      <c r="AC20" s="404" t="s">
        <v>1019</v>
      </c>
      <c r="AD20" s="405"/>
      <c r="AE20" s="404"/>
      <c r="AF20" s="404"/>
      <c r="AG20" s="404"/>
      <c r="AH20" s="405">
        <v>2.1709999999999998</v>
      </c>
    </row>
    <row r="21" spans="1:34" s="286" customFormat="1" ht="15.6" customHeight="1">
      <c r="A21" s="489"/>
      <c r="B21" s="491" t="s">
        <v>285</v>
      </c>
      <c r="C21" s="491"/>
      <c r="D21" s="404"/>
      <c r="E21" s="404"/>
      <c r="F21" s="404"/>
      <c r="G21" s="404">
        <v>190080</v>
      </c>
      <c r="H21" s="404"/>
      <c r="I21" s="404"/>
      <c r="J21" s="404">
        <v>1285200</v>
      </c>
      <c r="K21" s="404"/>
      <c r="L21" s="404">
        <v>2572900</v>
      </c>
      <c r="M21" s="456">
        <v>1615900</v>
      </c>
      <c r="N21" s="404">
        <v>23564750</v>
      </c>
      <c r="O21" s="405">
        <v>866800</v>
      </c>
      <c r="P21" s="405"/>
      <c r="Q21" s="404"/>
      <c r="R21" s="404"/>
      <c r="S21" s="404"/>
      <c r="T21" s="404"/>
      <c r="U21" s="404"/>
      <c r="V21" s="404"/>
      <c r="W21" s="404"/>
      <c r="X21" s="404"/>
      <c r="Y21" s="404"/>
      <c r="Z21" s="404"/>
      <c r="AA21" s="404"/>
      <c r="AB21" s="404"/>
      <c r="AC21" s="404"/>
      <c r="AD21" s="405"/>
      <c r="AE21" s="404"/>
      <c r="AF21" s="404"/>
      <c r="AG21" s="404"/>
      <c r="AH21" s="405">
        <v>2.214</v>
      </c>
    </row>
    <row r="22" spans="1:34" s="286" customFormat="1" ht="15.6" customHeight="1">
      <c r="A22" s="489"/>
      <c r="B22" s="491" t="s">
        <v>162</v>
      </c>
      <c r="C22" s="491"/>
      <c r="D22" s="404"/>
      <c r="E22" s="404"/>
      <c r="F22" s="404"/>
      <c r="G22" s="404">
        <f>17161+6080400</f>
        <v>6097561</v>
      </c>
      <c r="H22" s="404">
        <f>16200000+1296000+18792000+318745</f>
        <v>36606745</v>
      </c>
      <c r="I22" s="404"/>
      <c r="J22" s="404"/>
      <c r="K22" s="404"/>
      <c r="L22" s="408"/>
      <c r="M22" s="404">
        <v>462000</v>
      </c>
      <c r="N22" s="404"/>
      <c r="O22" s="405"/>
      <c r="P22" s="405"/>
      <c r="Q22" s="404"/>
      <c r="R22" s="404"/>
      <c r="S22" s="404"/>
      <c r="T22" s="405"/>
      <c r="U22" s="404"/>
      <c r="V22" s="404"/>
      <c r="W22" s="404"/>
      <c r="X22" s="404"/>
      <c r="Y22" s="404"/>
      <c r="Z22" s="404"/>
      <c r="AA22" s="404"/>
      <c r="AB22" s="404"/>
      <c r="AC22" s="404"/>
      <c r="AD22" s="405"/>
      <c r="AE22" s="404"/>
      <c r="AF22" s="404"/>
      <c r="AG22" s="404"/>
      <c r="AH22" s="405">
        <v>12.382999999999999</v>
      </c>
    </row>
    <row r="23" spans="1:34" s="286" customFormat="1" ht="15.6" customHeight="1">
      <c r="A23" s="489"/>
      <c r="B23" s="491" t="s">
        <v>176</v>
      </c>
      <c r="C23" s="491"/>
      <c r="D23" s="404"/>
      <c r="E23" s="404"/>
      <c r="F23" s="404"/>
      <c r="G23" s="404"/>
      <c r="H23" s="404">
        <f>259200+270000+1004400+14040000</f>
        <v>15573600</v>
      </c>
      <c r="I23" s="404"/>
      <c r="J23" s="404">
        <v>38988000</v>
      </c>
      <c r="K23" s="404">
        <v>3368400</v>
      </c>
      <c r="L23" s="408"/>
      <c r="M23" s="404">
        <v>450000</v>
      </c>
      <c r="N23" s="408"/>
      <c r="O23" s="431">
        <v>6930000</v>
      </c>
      <c r="P23" s="405"/>
      <c r="Q23" s="404"/>
      <c r="R23" s="404"/>
      <c r="S23" s="404"/>
      <c r="T23" s="404"/>
      <c r="U23" s="404"/>
      <c r="V23" s="404"/>
      <c r="W23" s="404"/>
      <c r="X23" s="404"/>
      <c r="Y23" s="404"/>
      <c r="Z23" s="404"/>
      <c r="AA23" s="404"/>
      <c r="AB23" s="404"/>
      <c r="AC23" s="404"/>
      <c r="AD23" s="405"/>
      <c r="AE23" s="404"/>
      <c r="AF23" s="404"/>
      <c r="AG23" s="431">
        <f>O23 * (1 + 0.02) ^ 18</f>
        <v>9897746.4957035705</v>
      </c>
      <c r="AH23" s="405">
        <v>15.015000000000001</v>
      </c>
    </row>
    <row r="24" spans="1:34" s="286" customFormat="1" ht="15.6" customHeight="1">
      <c r="A24" s="489"/>
      <c r="B24" s="491" t="s">
        <v>286</v>
      </c>
      <c r="C24" s="491"/>
      <c r="D24" s="404"/>
      <c r="E24" s="404">
        <f>971250+882000</f>
        <v>1853250</v>
      </c>
      <c r="F24" s="404">
        <v>178500</v>
      </c>
      <c r="G24" s="404">
        <v>864000</v>
      </c>
      <c r="H24" s="404"/>
      <c r="I24" s="404">
        <f>61560+2965680</f>
        <v>3027240</v>
      </c>
      <c r="J24" s="404"/>
      <c r="K24" s="404"/>
      <c r="L24" s="408"/>
      <c r="M24" s="404">
        <v>8090500</v>
      </c>
      <c r="N24" s="404">
        <v>1843600</v>
      </c>
      <c r="O24" s="405">
        <v>240680</v>
      </c>
      <c r="P24" s="405"/>
      <c r="Q24" s="404"/>
      <c r="R24" s="404"/>
      <c r="S24" s="404"/>
      <c r="T24" s="405"/>
      <c r="U24" s="404"/>
      <c r="V24" s="404"/>
      <c r="W24" s="404"/>
      <c r="X24" s="404"/>
      <c r="Y24" s="404"/>
      <c r="Z24" s="404"/>
      <c r="AA24" s="404"/>
      <c r="AB24" s="404"/>
      <c r="AC24" s="404"/>
      <c r="AD24" s="404"/>
      <c r="AE24" s="404"/>
      <c r="AF24" s="404"/>
      <c r="AG24" s="404"/>
      <c r="AH24" s="405">
        <v>9.7289999999999992</v>
      </c>
    </row>
    <row r="25" spans="1:34" s="286" customFormat="1" ht="15.6" customHeight="1">
      <c r="A25" s="489"/>
      <c r="B25" s="491" t="s">
        <v>287</v>
      </c>
      <c r="C25" s="491"/>
      <c r="D25" s="404"/>
      <c r="E25" s="404"/>
      <c r="F25" s="404"/>
      <c r="G25" s="404"/>
      <c r="H25" s="404"/>
      <c r="I25" s="404"/>
      <c r="J25" s="404"/>
      <c r="K25" s="404"/>
      <c r="L25" s="404"/>
      <c r="M25" s="404"/>
      <c r="N25" s="404">
        <v>1636800</v>
      </c>
      <c r="O25" s="405"/>
      <c r="P25" s="405"/>
      <c r="Q25" s="404"/>
      <c r="R25" s="404"/>
      <c r="S25" s="404"/>
      <c r="T25" s="404"/>
      <c r="U25" s="404"/>
      <c r="V25" s="404"/>
      <c r="W25" s="404"/>
      <c r="X25" s="404"/>
      <c r="Y25" s="404"/>
      <c r="Z25" s="404"/>
      <c r="AA25" s="404"/>
      <c r="AB25" s="404"/>
      <c r="AC25" s="404"/>
      <c r="AD25" s="405"/>
      <c r="AE25" s="404"/>
      <c r="AF25" s="404"/>
      <c r="AG25" s="404"/>
      <c r="AH25" s="405">
        <v>14.798999999999999</v>
      </c>
    </row>
    <row r="26" spans="1:34" s="286" customFormat="1" ht="15.6" customHeight="1">
      <c r="A26" s="489"/>
      <c r="B26" s="491" t="s">
        <v>1031</v>
      </c>
      <c r="C26" s="491"/>
      <c r="D26" s="404"/>
      <c r="E26" s="404"/>
      <c r="F26" s="404"/>
      <c r="G26" s="404">
        <v>285120</v>
      </c>
      <c r="H26" s="404"/>
      <c r="I26" s="404"/>
      <c r="J26" s="404">
        <v>3682260</v>
      </c>
      <c r="K26" s="404"/>
      <c r="L26" s="404"/>
      <c r="M26" s="404"/>
      <c r="N26" s="408"/>
      <c r="O26" s="404"/>
      <c r="P26" s="404"/>
      <c r="Q26" s="404"/>
      <c r="R26" s="404"/>
      <c r="S26" s="404"/>
      <c r="T26" s="404"/>
      <c r="U26" s="404"/>
      <c r="V26" s="404"/>
      <c r="W26" s="404"/>
      <c r="X26" s="404"/>
      <c r="Y26" s="404"/>
      <c r="Z26" s="404"/>
      <c r="AA26" s="404"/>
      <c r="AB26" s="404"/>
      <c r="AC26" s="404"/>
      <c r="AD26" s="404"/>
      <c r="AE26" s="404"/>
      <c r="AF26" s="404"/>
      <c r="AG26" s="404"/>
      <c r="AH26" s="405">
        <v>0</v>
      </c>
    </row>
    <row r="27" spans="1:34" s="286" customFormat="1" ht="15.6" customHeight="1">
      <c r="A27" s="489" t="s">
        <v>289</v>
      </c>
      <c r="B27" s="491" t="s">
        <v>290</v>
      </c>
      <c r="C27" s="491"/>
      <c r="D27" s="404"/>
      <c r="E27" s="404"/>
      <c r="F27" s="404"/>
      <c r="G27" s="404">
        <v>518400</v>
      </c>
      <c r="H27" s="404">
        <v>1272510</v>
      </c>
      <c r="I27" s="404"/>
      <c r="J27" s="404"/>
      <c r="K27" s="409"/>
      <c r="L27" s="405"/>
      <c r="M27" s="404"/>
      <c r="N27" s="404"/>
      <c r="O27" s="408"/>
      <c r="P27" s="404"/>
      <c r="Q27" s="404"/>
      <c r="R27" s="404"/>
      <c r="S27" s="404"/>
      <c r="T27" s="404"/>
      <c r="U27" s="404"/>
      <c r="V27" s="404"/>
      <c r="W27" s="404"/>
      <c r="X27" s="404"/>
      <c r="Y27" s="404"/>
      <c r="Z27" s="404"/>
      <c r="AA27" s="404"/>
      <c r="AB27" s="404"/>
      <c r="AC27" s="404"/>
      <c r="AD27" s="404"/>
      <c r="AE27" s="404"/>
      <c r="AF27" s="404"/>
      <c r="AG27" s="404"/>
      <c r="AH27" s="405">
        <v>4.8929999999999998</v>
      </c>
    </row>
    <row r="28" spans="1:34" s="286" customFormat="1" ht="28.5" customHeight="1">
      <c r="A28" s="489"/>
      <c r="B28" s="491" t="s">
        <v>291</v>
      </c>
      <c r="C28" s="491"/>
      <c r="D28" s="410"/>
      <c r="E28" s="410">
        <f>525000+2142000+670950</f>
        <v>3337950</v>
      </c>
      <c r="F28" s="410">
        <v>997500</v>
      </c>
      <c r="G28" s="410">
        <v>378000</v>
      </c>
      <c r="H28" s="410">
        <f>1890000+540000</f>
        <v>2430000</v>
      </c>
      <c r="I28" s="410">
        <f>216000+2484000</f>
        <v>2700000</v>
      </c>
      <c r="J28" s="405"/>
      <c r="K28" s="410"/>
      <c r="L28" s="411"/>
      <c r="M28" s="410"/>
      <c r="N28" s="410"/>
      <c r="O28" s="410">
        <v>485100</v>
      </c>
      <c r="P28" s="410">
        <v>512950</v>
      </c>
      <c r="Q28" s="410">
        <v>968000</v>
      </c>
      <c r="R28" s="410"/>
      <c r="S28" s="410"/>
      <c r="T28" s="410"/>
      <c r="U28" s="410"/>
      <c r="V28" s="405"/>
      <c r="W28" s="410"/>
      <c r="X28" s="405"/>
      <c r="Y28" s="410"/>
      <c r="Z28" s="410"/>
      <c r="AA28" s="410"/>
      <c r="AB28" s="410"/>
      <c r="AC28" s="410"/>
      <c r="AD28" s="410"/>
      <c r="AE28" s="410"/>
      <c r="AF28" s="410"/>
      <c r="AG28" s="410"/>
      <c r="AH28" s="405">
        <v>9.2249999999999996</v>
      </c>
    </row>
    <row r="29" spans="1:34" s="286" customFormat="1" ht="14.85" customHeight="1">
      <c r="A29" s="489"/>
      <c r="B29" s="491" t="s">
        <v>292</v>
      </c>
      <c r="C29" s="491"/>
      <c r="D29" s="404"/>
      <c r="E29" s="404"/>
      <c r="F29" s="405"/>
      <c r="G29" s="404"/>
      <c r="H29" s="404"/>
      <c r="I29" s="404"/>
      <c r="J29" s="404"/>
      <c r="K29" s="404"/>
      <c r="L29" s="405"/>
      <c r="M29" s="404"/>
      <c r="N29" s="404"/>
      <c r="O29" s="404"/>
      <c r="P29" s="404"/>
      <c r="Q29" s="404"/>
      <c r="R29" s="405"/>
      <c r="S29" s="404"/>
      <c r="T29" s="404"/>
      <c r="U29" s="404"/>
      <c r="V29" s="404"/>
      <c r="W29" s="404"/>
      <c r="X29" s="405"/>
      <c r="Y29" s="404"/>
      <c r="Z29" s="404"/>
      <c r="AA29" s="404"/>
      <c r="AB29" s="404"/>
      <c r="AC29" s="404"/>
      <c r="AD29" s="405"/>
      <c r="AE29" s="404"/>
      <c r="AF29" s="404"/>
      <c r="AG29" s="404"/>
      <c r="AH29" s="405">
        <v>2.5830000000000002</v>
      </c>
    </row>
    <row r="30" spans="1:34" s="420" customFormat="1" ht="14.85" customHeight="1" thickBot="1">
      <c r="A30" s="509"/>
      <c r="B30" s="504" t="s">
        <v>293</v>
      </c>
      <c r="C30" s="504"/>
      <c r="D30" s="418"/>
      <c r="E30" s="418">
        <v>6199000</v>
      </c>
      <c r="F30" s="418"/>
      <c r="G30" s="418">
        <v>113400</v>
      </c>
      <c r="H30" s="418"/>
      <c r="I30" s="418"/>
      <c r="J30" s="418"/>
      <c r="K30" s="418"/>
      <c r="L30" s="419"/>
      <c r="M30" s="418"/>
      <c r="N30" s="418"/>
      <c r="O30" s="418"/>
      <c r="P30" s="418"/>
      <c r="Q30" s="418"/>
      <c r="R30" s="418"/>
      <c r="S30" s="418"/>
      <c r="T30" s="418"/>
      <c r="U30" s="418"/>
      <c r="V30" s="418"/>
      <c r="W30" s="418"/>
      <c r="X30" s="419"/>
      <c r="Y30" s="418"/>
      <c r="Z30" s="418"/>
      <c r="AA30" s="418"/>
      <c r="AB30" s="418"/>
      <c r="AC30" s="418"/>
      <c r="AD30" s="418"/>
      <c r="AE30" s="418"/>
      <c r="AF30" s="418"/>
      <c r="AG30" s="418"/>
      <c r="AH30" s="419">
        <v>2.3856920000000001</v>
      </c>
    </row>
    <row r="31" spans="1:34" ht="14.85" customHeight="1">
      <c r="A31" s="501" t="s">
        <v>825</v>
      </c>
      <c r="B31" s="501"/>
      <c r="C31" s="501"/>
      <c r="D31" s="412"/>
      <c r="E31" s="412">
        <f t="shared" ref="E31:AD31" si="0">SUM(E4:E30)</f>
        <v>159390200</v>
      </c>
      <c r="F31" s="412">
        <f t="shared" si="0"/>
        <v>1276000</v>
      </c>
      <c r="G31" s="412">
        <f t="shared" si="0"/>
        <v>9278377</v>
      </c>
      <c r="H31" s="412">
        <f t="shared" si="0"/>
        <v>58862575</v>
      </c>
      <c r="I31" s="412">
        <f t="shared" si="0"/>
        <v>15447510</v>
      </c>
      <c r="J31" s="412">
        <f t="shared" si="0"/>
        <v>51962580</v>
      </c>
      <c r="K31" s="412">
        <f t="shared" si="0"/>
        <v>14397115</v>
      </c>
      <c r="L31" s="412">
        <f t="shared" si="0"/>
        <v>2572900</v>
      </c>
      <c r="M31" s="412">
        <f t="shared" si="0"/>
        <v>10618400</v>
      </c>
      <c r="N31" s="412">
        <f t="shared" si="0"/>
        <v>27891930</v>
      </c>
      <c r="O31" s="412">
        <f t="shared" si="0"/>
        <v>8522580</v>
      </c>
      <c r="P31" s="412">
        <f t="shared" si="0"/>
        <v>8526450</v>
      </c>
      <c r="Q31" s="412">
        <f t="shared" si="0"/>
        <v>22211080</v>
      </c>
      <c r="R31" s="412">
        <f t="shared" si="0"/>
        <v>0</v>
      </c>
      <c r="S31" s="412">
        <f t="shared" si="0"/>
        <v>0</v>
      </c>
      <c r="T31" s="412">
        <f t="shared" si="0"/>
        <v>0</v>
      </c>
      <c r="U31" s="412">
        <f t="shared" si="0"/>
        <v>0</v>
      </c>
      <c r="V31" s="412">
        <f t="shared" si="0"/>
        <v>0</v>
      </c>
      <c r="W31" s="412">
        <f t="shared" si="0"/>
        <v>0</v>
      </c>
      <c r="X31" s="412">
        <f t="shared" si="0"/>
        <v>0</v>
      </c>
      <c r="Y31" s="412">
        <f t="shared" si="0"/>
        <v>0</v>
      </c>
      <c r="Z31" s="412">
        <f t="shared" si="0"/>
        <v>0</v>
      </c>
      <c r="AA31" s="412">
        <f t="shared" si="0"/>
        <v>0</v>
      </c>
      <c r="AB31" s="412">
        <f t="shared" si="0"/>
        <v>0</v>
      </c>
      <c r="AC31" s="412">
        <f t="shared" si="0"/>
        <v>0</v>
      </c>
      <c r="AD31" s="412">
        <f t="shared" si="0"/>
        <v>0</v>
      </c>
      <c r="AE31" s="412"/>
      <c r="AF31" s="412"/>
      <c r="AG31" s="412"/>
      <c r="AH31" s="413">
        <v>1.2077654</v>
      </c>
    </row>
    <row r="32" spans="1:34" ht="14.85" customHeight="1">
      <c r="A32" s="502" t="s">
        <v>294</v>
      </c>
      <c r="B32" s="502"/>
      <c r="C32" s="502"/>
      <c r="D32" s="380"/>
      <c r="E32" s="380">
        <f>SUM(工事費内訳書!I307)</f>
        <v>7400000</v>
      </c>
      <c r="F32" s="380"/>
      <c r="G32" s="380"/>
      <c r="H32" s="380"/>
      <c r="I32" s="380"/>
      <c r="J32" s="380">
        <f>SUM(J10*0.08)</f>
        <v>0</v>
      </c>
      <c r="K32" s="380"/>
      <c r="L32" s="381">
        <v>306.18116494312301</v>
      </c>
      <c r="M32" s="380"/>
      <c r="N32" s="380"/>
      <c r="O32" s="380"/>
      <c r="P32" s="380"/>
      <c r="Q32" s="380"/>
      <c r="R32" s="380"/>
      <c r="S32" s="380"/>
      <c r="T32" s="380"/>
      <c r="U32" s="380"/>
      <c r="V32" s="380"/>
      <c r="W32" s="380"/>
      <c r="X32" s="381">
        <v>438.96077800365998</v>
      </c>
      <c r="Y32" s="380"/>
      <c r="Z32" s="380"/>
      <c r="AA32" s="380"/>
      <c r="AB32" s="380"/>
      <c r="AC32" s="380"/>
      <c r="AD32" s="380"/>
      <c r="AE32" s="380"/>
      <c r="AF32" s="380"/>
      <c r="AG32" s="380"/>
      <c r="AH32" s="381">
        <v>2.9838800000003801E-2</v>
      </c>
    </row>
    <row r="33" spans="1:34" s="435" customFormat="1" ht="15.6" customHeight="1">
      <c r="A33" s="432" t="s">
        <v>295</v>
      </c>
      <c r="B33" s="505" t="s">
        <v>1029</v>
      </c>
      <c r="C33" s="505"/>
      <c r="D33" s="433"/>
      <c r="E33" s="433">
        <f t="shared" ref="E33:AD33" si="1">SUM(E31:E32)</f>
        <v>166790200</v>
      </c>
      <c r="F33" s="433">
        <f t="shared" si="1"/>
        <v>1276000</v>
      </c>
      <c r="G33" s="433">
        <f t="shared" si="1"/>
        <v>9278377</v>
      </c>
      <c r="H33" s="433">
        <f t="shared" si="1"/>
        <v>58862575</v>
      </c>
      <c r="I33" s="433">
        <f t="shared" si="1"/>
        <v>15447510</v>
      </c>
      <c r="J33" s="433">
        <f t="shared" si="1"/>
        <v>51962580</v>
      </c>
      <c r="K33" s="433">
        <f t="shared" si="1"/>
        <v>14397115</v>
      </c>
      <c r="L33" s="433">
        <f t="shared" si="1"/>
        <v>2573206.1811649431</v>
      </c>
      <c r="M33" s="433">
        <f t="shared" si="1"/>
        <v>10618400</v>
      </c>
      <c r="N33" s="433">
        <f t="shared" si="1"/>
        <v>27891930</v>
      </c>
      <c r="O33" s="433">
        <f t="shared" si="1"/>
        <v>8522580</v>
      </c>
      <c r="P33" s="433">
        <f t="shared" si="1"/>
        <v>8526450</v>
      </c>
      <c r="Q33" s="433">
        <f t="shared" si="1"/>
        <v>22211080</v>
      </c>
      <c r="R33" s="433">
        <f t="shared" si="1"/>
        <v>0</v>
      </c>
      <c r="S33" s="433">
        <f t="shared" si="1"/>
        <v>0</v>
      </c>
      <c r="T33" s="433">
        <f t="shared" si="1"/>
        <v>0</v>
      </c>
      <c r="U33" s="433">
        <f t="shared" si="1"/>
        <v>0</v>
      </c>
      <c r="V33" s="433">
        <f t="shared" si="1"/>
        <v>0</v>
      </c>
      <c r="W33" s="433">
        <f t="shared" si="1"/>
        <v>0</v>
      </c>
      <c r="X33" s="433">
        <f t="shared" si="1"/>
        <v>438.96077800365998</v>
      </c>
      <c r="Y33" s="433">
        <f t="shared" si="1"/>
        <v>0</v>
      </c>
      <c r="Z33" s="433">
        <f t="shared" si="1"/>
        <v>0</v>
      </c>
      <c r="AA33" s="433">
        <f t="shared" si="1"/>
        <v>0</v>
      </c>
      <c r="AB33" s="433">
        <f t="shared" si="1"/>
        <v>0</v>
      </c>
      <c r="AC33" s="433">
        <f t="shared" si="1"/>
        <v>0</v>
      </c>
      <c r="AD33" s="433">
        <f t="shared" si="1"/>
        <v>0</v>
      </c>
      <c r="AE33" s="433"/>
      <c r="AF33" s="433"/>
      <c r="AG33" s="433"/>
      <c r="AH33" s="434">
        <v>-1.1480878000000001</v>
      </c>
    </row>
    <row r="34" spans="1:34" s="439" customFormat="1" ht="15.6" customHeight="1">
      <c r="A34" s="436" t="s">
        <v>1009</v>
      </c>
      <c r="B34" s="499" t="s">
        <v>1030</v>
      </c>
      <c r="C34" s="499"/>
      <c r="D34" s="437"/>
      <c r="E34" s="437">
        <f>SUM(収支決算書!I15)</f>
        <v>21885116</v>
      </c>
      <c r="F34" s="438">
        <f>SUM(収支決算書!L15)</f>
        <v>21498800</v>
      </c>
      <c r="G34" s="438">
        <f>SUM(収支決算書!O15)</f>
        <v>20893640</v>
      </c>
      <c r="H34" s="438">
        <f>SUM(収支決算書!R15)</f>
        <v>21404700</v>
      </c>
      <c r="I34" s="438">
        <f>SUM(収支決算書!U15)</f>
        <v>20243000</v>
      </c>
      <c r="J34" s="438">
        <f>SUM(収支決算書!X15)</f>
        <v>20272869</v>
      </c>
      <c r="K34" s="438">
        <f>SUM(収支決算書!AA15)</f>
        <v>20492850</v>
      </c>
      <c r="L34" s="438">
        <f>SUM(収支決算書!AD15)</f>
        <v>21061100</v>
      </c>
      <c r="M34" s="438">
        <f>SUM(収支決算書!AG15)</f>
        <v>24579333</v>
      </c>
      <c r="N34" s="438">
        <f>SUM(収支決算書!AJ15)</f>
        <v>24329215</v>
      </c>
      <c r="O34" s="438">
        <f>SUM(収支決算書!AM15)</f>
        <v>20710700</v>
      </c>
      <c r="P34" s="438">
        <f>SUM(収支決算書!AP15)</f>
        <v>20609290</v>
      </c>
      <c r="Q34" s="438"/>
      <c r="R34" s="437"/>
      <c r="S34" s="437"/>
      <c r="T34" s="437"/>
      <c r="U34" s="437"/>
      <c r="V34" s="438"/>
      <c r="W34" s="437"/>
      <c r="X34" s="437"/>
      <c r="Y34" s="437"/>
      <c r="Z34" s="437"/>
      <c r="AA34" s="437"/>
      <c r="AB34" s="437"/>
      <c r="AC34" s="437"/>
      <c r="AD34" s="438"/>
      <c r="AE34" s="437"/>
      <c r="AF34" s="437"/>
      <c r="AG34" s="437"/>
      <c r="AH34" s="438">
        <v>-11.7494272</v>
      </c>
    </row>
    <row r="35" spans="1:34" s="439" customFormat="1" ht="15.6" customHeight="1">
      <c r="A35" s="499" t="s">
        <v>1033</v>
      </c>
      <c r="B35" s="499"/>
      <c r="C35" s="499"/>
      <c r="D35" s="437"/>
      <c r="E35" s="437">
        <f t="shared" ref="E35:P35" si="2">SUM(E34-E33)</f>
        <v>-144905084</v>
      </c>
      <c r="F35" s="437">
        <f t="shared" si="2"/>
        <v>20222800</v>
      </c>
      <c r="G35" s="437">
        <f t="shared" si="2"/>
        <v>11615263</v>
      </c>
      <c r="H35" s="455">
        <f t="shared" si="2"/>
        <v>-37457875</v>
      </c>
      <c r="I35" s="437">
        <f t="shared" si="2"/>
        <v>4795490</v>
      </c>
      <c r="J35" s="455">
        <f t="shared" si="2"/>
        <v>-31689711</v>
      </c>
      <c r="K35" s="437">
        <f t="shared" si="2"/>
        <v>6095735</v>
      </c>
      <c r="L35" s="437">
        <f t="shared" si="2"/>
        <v>18487893.818835057</v>
      </c>
      <c r="M35" s="437">
        <f t="shared" si="2"/>
        <v>13960933</v>
      </c>
      <c r="N35" s="455">
        <f t="shared" si="2"/>
        <v>-3562715</v>
      </c>
      <c r="O35" s="437">
        <f t="shared" si="2"/>
        <v>12188120</v>
      </c>
      <c r="P35" s="437">
        <f t="shared" si="2"/>
        <v>12082840</v>
      </c>
      <c r="Q35" s="437"/>
      <c r="R35" s="437"/>
      <c r="S35" s="437"/>
      <c r="T35" s="437"/>
      <c r="U35" s="437"/>
      <c r="V35" s="437"/>
      <c r="W35" s="437"/>
      <c r="X35" s="437"/>
      <c r="Y35" s="437"/>
      <c r="Z35" s="437"/>
      <c r="AA35" s="437"/>
      <c r="AB35" s="437"/>
      <c r="AC35" s="437"/>
      <c r="AD35" s="438"/>
      <c r="AE35" s="437"/>
      <c r="AF35" s="437"/>
      <c r="AG35" s="437"/>
      <c r="AH35" s="438">
        <v>-14.1052804</v>
      </c>
    </row>
    <row r="36" spans="1:34" s="447" customFormat="1" ht="15.6" customHeight="1" thickBot="1">
      <c r="A36" s="503" t="s">
        <v>298</v>
      </c>
      <c r="B36" s="503"/>
      <c r="C36" s="503"/>
      <c r="D36" s="445">
        <v>217446070</v>
      </c>
      <c r="E36" s="445">
        <f t="shared" ref="E36:K36" si="3">SUM(D36+E35)</f>
        <v>72540986</v>
      </c>
      <c r="F36" s="445">
        <f t="shared" si="3"/>
        <v>92763786</v>
      </c>
      <c r="G36" s="445">
        <f t="shared" si="3"/>
        <v>104379049</v>
      </c>
      <c r="H36" s="445">
        <f t="shared" si="3"/>
        <v>66921174</v>
      </c>
      <c r="I36" s="445">
        <f t="shared" si="3"/>
        <v>71716664</v>
      </c>
      <c r="J36" s="445">
        <f t="shared" si="3"/>
        <v>40026953</v>
      </c>
      <c r="K36" s="445">
        <f t="shared" si="3"/>
        <v>46122688</v>
      </c>
      <c r="L36" s="445">
        <f t="shared" ref="L36:P36" si="4">SUM(K36+L35)</f>
        <v>64610581.818835057</v>
      </c>
      <c r="M36" s="445">
        <f t="shared" si="4"/>
        <v>78571514.81883505</v>
      </c>
      <c r="N36" s="445">
        <f t="shared" si="4"/>
        <v>75008799.81883505</v>
      </c>
      <c r="O36" s="445">
        <f t="shared" si="4"/>
        <v>87196919.81883505</v>
      </c>
      <c r="P36" s="445">
        <f t="shared" si="4"/>
        <v>99279759.81883505</v>
      </c>
      <c r="Q36" s="445"/>
      <c r="R36" s="445"/>
      <c r="S36" s="445"/>
      <c r="T36" s="445"/>
      <c r="U36" s="445"/>
      <c r="V36" s="445"/>
      <c r="W36" s="445"/>
      <c r="X36" s="445"/>
      <c r="Y36" s="445"/>
      <c r="Z36" s="445"/>
      <c r="AA36" s="445"/>
      <c r="AB36" s="445"/>
      <c r="AC36" s="445"/>
      <c r="AD36" s="446"/>
      <c r="AE36" s="445"/>
      <c r="AF36" s="445"/>
      <c r="AG36" s="445"/>
      <c r="AH36" s="446">
        <v>-15.283207000000001</v>
      </c>
    </row>
    <row r="37" spans="1:34" s="286" customFormat="1" ht="15.6" customHeight="1">
      <c r="A37" s="500" t="s">
        <v>1020</v>
      </c>
      <c r="B37" s="500"/>
      <c r="C37" s="414"/>
      <c r="D37" s="415"/>
      <c r="E37" s="415"/>
      <c r="F37" s="415"/>
      <c r="G37" s="415"/>
      <c r="H37" s="415"/>
      <c r="I37" s="415"/>
      <c r="J37" s="415"/>
      <c r="K37" s="415"/>
      <c r="L37" s="415"/>
      <c r="M37" s="415"/>
      <c r="N37" s="415"/>
      <c r="O37" s="416"/>
      <c r="P37" s="415"/>
      <c r="Q37" s="415"/>
      <c r="R37" s="415"/>
      <c r="S37" s="415"/>
      <c r="T37" s="415"/>
      <c r="U37" s="415"/>
      <c r="V37" s="415"/>
      <c r="W37" s="415"/>
      <c r="X37" s="415"/>
      <c r="Y37" s="415"/>
      <c r="Z37" s="415"/>
      <c r="AA37" s="415"/>
      <c r="AB37" s="415"/>
      <c r="AC37" s="415"/>
      <c r="AD37" s="416"/>
      <c r="AE37" s="415"/>
      <c r="AF37" s="415"/>
      <c r="AG37" s="415"/>
      <c r="AH37" s="416"/>
    </row>
    <row r="38" spans="1:34" s="443" customFormat="1" ht="16.5" customHeight="1">
      <c r="A38" s="427"/>
      <c r="B38" s="427" t="s">
        <v>1009</v>
      </c>
      <c r="C38" s="427"/>
      <c r="D38" s="440">
        <f>SUM(収支決算書!F5)</f>
        <v>60082149</v>
      </c>
      <c r="E38" s="440">
        <f>SUM(収支決算書!I5)</f>
        <v>57670367</v>
      </c>
      <c r="F38" s="440">
        <f>SUM(収支決算書!L5)</f>
        <v>63754870</v>
      </c>
      <c r="G38" s="440">
        <f>SUM(収支決算書!O5)</f>
        <v>63463820</v>
      </c>
      <c r="H38" s="440">
        <f>SUM(収支決算書!R5)</f>
        <v>66516603</v>
      </c>
      <c r="I38" s="440">
        <f>SUM(収支決算書!U5)</f>
        <v>71244048</v>
      </c>
      <c r="J38" s="440">
        <f>SUM(収支決算書!X5)</f>
        <v>79140093</v>
      </c>
      <c r="K38" s="440">
        <f>SUM(収支決算書!AA5)</f>
        <v>79338551</v>
      </c>
      <c r="L38" s="440">
        <f>SUM(収支決算書!AD5)</f>
        <v>79670486</v>
      </c>
      <c r="M38" s="440">
        <f>SUM(収支決算書!AG5)</f>
        <v>71703560</v>
      </c>
      <c r="N38" s="440">
        <f>SUM(収支決算書!AJ5)</f>
        <v>72882505</v>
      </c>
      <c r="O38" s="441">
        <f>SUM(収支決算書!AM5)</f>
        <v>87863594</v>
      </c>
      <c r="P38" s="440">
        <f>SUM(収支決算書!AP5)</f>
        <v>81563436</v>
      </c>
      <c r="Q38" s="440"/>
      <c r="R38" s="440"/>
      <c r="S38" s="440"/>
      <c r="T38" s="442"/>
      <c r="U38" s="440"/>
      <c r="V38" s="440"/>
      <c r="W38" s="440"/>
      <c r="X38" s="440"/>
      <c r="Y38" s="440"/>
      <c r="Z38" s="440"/>
      <c r="AA38" s="440"/>
      <c r="AB38" s="440"/>
      <c r="AC38" s="440"/>
      <c r="AD38" s="442"/>
      <c r="AE38" s="440"/>
      <c r="AF38" s="440"/>
      <c r="AG38" s="440"/>
      <c r="AH38" s="442">
        <v>-16.4611336</v>
      </c>
    </row>
    <row r="39" spans="1:34" s="444" customFormat="1" ht="15.75" customHeight="1">
      <c r="A39" s="427"/>
      <c r="B39" s="427" t="s">
        <v>1010</v>
      </c>
      <c r="C39" s="427"/>
      <c r="D39" s="440">
        <f>SUM(収支決算書!F6)</f>
        <v>57587425</v>
      </c>
      <c r="E39" s="440">
        <f>SUM(収支決算書!I6)</f>
        <v>55188632</v>
      </c>
      <c r="F39" s="440">
        <f>SUM(収支決算書!L6)</f>
        <v>62679763</v>
      </c>
      <c r="G39" s="440">
        <f>SUM(収支決算書!O6)</f>
        <v>65221207</v>
      </c>
      <c r="H39" s="440">
        <f>SUM(収支決算書!R6)</f>
        <v>68112438</v>
      </c>
      <c r="I39" s="440">
        <f>SUM(収支決算書!U6)</f>
        <v>80095061</v>
      </c>
      <c r="J39" s="440">
        <f>SUM(収支決算書!X6)</f>
        <v>78369989</v>
      </c>
      <c r="K39" s="440">
        <f>SUM(収支決算書!AA6)</f>
        <v>80876768</v>
      </c>
      <c r="L39" s="440">
        <f>SUM(収支決算書!AD6)</f>
        <v>79298401</v>
      </c>
      <c r="M39" s="440">
        <f>SUM(収支決算書!AG6)</f>
        <v>71317058</v>
      </c>
      <c r="N39" s="440">
        <f>SUM(収支決算書!AJ6)</f>
        <v>83044522</v>
      </c>
      <c r="O39" s="441">
        <f>SUM(収支決算書!AM6)</f>
        <v>92845646</v>
      </c>
      <c r="P39" s="440">
        <f>SUM(収支決算書!AP6)</f>
        <v>84998805</v>
      </c>
      <c r="Q39" s="440"/>
      <c r="R39" s="440"/>
      <c r="S39" s="440"/>
      <c r="T39" s="440"/>
      <c r="U39" s="440"/>
      <c r="V39" s="440"/>
      <c r="W39" s="440"/>
      <c r="X39" s="440"/>
      <c r="Y39" s="440"/>
      <c r="Z39" s="440"/>
      <c r="AA39" s="440"/>
      <c r="AB39" s="440"/>
      <c r="AC39" s="440"/>
      <c r="AD39" s="442"/>
      <c r="AE39" s="440"/>
      <c r="AF39" s="440"/>
      <c r="AG39" s="440"/>
      <c r="AH39" s="442">
        <v>-17.639060199999999</v>
      </c>
    </row>
    <row r="40" spans="1:34" s="444" customFormat="1" ht="16.5" customHeight="1">
      <c r="A40" s="427"/>
      <c r="B40" s="428" t="s">
        <v>1021</v>
      </c>
      <c r="C40" s="427"/>
      <c r="D40" s="440">
        <f>SUM(小修繕履歴!F30)</f>
        <v>1172933</v>
      </c>
      <c r="E40" s="440">
        <f>SUM(小修繕履歴!H30)</f>
        <v>912765</v>
      </c>
      <c r="F40" s="440">
        <f>SUM(小修繕履歴!J30)</f>
        <v>1188862</v>
      </c>
      <c r="G40" s="440">
        <f>SUM(小修繕履歴!L30)</f>
        <v>3413577</v>
      </c>
      <c r="H40" s="440">
        <f>SUM(小修繕履歴!N30)</f>
        <v>1451726</v>
      </c>
      <c r="I40" s="440">
        <f>SUM(小修繕履歴!P30)</f>
        <v>6069736</v>
      </c>
      <c r="J40" s="440">
        <f>SUM(小修繕履歴!R30)</f>
        <v>3279750</v>
      </c>
      <c r="K40" s="440">
        <f>SUM(小修繕履歴!T30)</f>
        <v>4466900</v>
      </c>
      <c r="L40" s="440">
        <f>SUM(小修繕履歴!V30)</f>
        <v>3241653</v>
      </c>
      <c r="M40" s="440">
        <f>SUM(小修繕履歴!X30)</f>
        <v>1071730</v>
      </c>
      <c r="N40" s="440">
        <f>SUM(小修繕履歴!Z30)</f>
        <v>10443466</v>
      </c>
      <c r="O40" s="440">
        <f>SUM(小修繕履歴!AB30)</f>
        <v>5751350</v>
      </c>
      <c r="P40" s="440">
        <f>SUM(小修繕履歴!AD30)</f>
        <v>6432239</v>
      </c>
      <c r="Q40" s="427"/>
      <c r="R40" s="427"/>
      <c r="S40" s="427"/>
      <c r="T40" s="427"/>
      <c r="U40" s="427"/>
      <c r="V40" s="427"/>
      <c r="W40" s="427"/>
      <c r="X40" s="427"/>
      <c r="Y40" s="427"/>
      <c r="Z40" s="427"/>
      <c r="AA40" s="427"/>
      <c r="AB40" s="427"/>
      <c r="AC40" s="427"/>
      <c r="AD40" s="427"/>
      <c r="AE40" s="427"/>
      <c r="AF40" s="427"/>
      <c r="AG40" s="427"/>
      <c r="AH40" s="427"/>
    </row>
    <row r="41" spans="1:34" s="444" customFormat="1" ht="16.5" customHeight="1">
      <c r="A41" s="427"/>
      <c r="B41" s="457" t="s">
        <v>1032</v>
      </c>
      <c r="C41" s="427"/>
      <c r="D41" s="440">
        <f>SUM(D38-D39)</f>
        <v>2494724</v>
      </c>
      <c r="E41" s="440">
        <f t="shared" ref="E41:H41" si="5">SUM(E38-E39)</f>
        <v>2481735</v>
      </c>
      <c r="F41" s="440">
        <f t="shared" si="5"/>
        <v>1075107</v>
      </c>
      <c r="G41" s="460">
        <f t="shared" si="5"/>
        <v>-1757387</v>
      </c>
      <c r="H41" s="460">
        <f t="shared" si="5"/>
        <v>-1595835</v>
      </c>
      <c r="I41" s="440">
        <f>SUM(I38-I39)</f>
        <v>-8851013</v>
      </c>
      <c r="J41" s="440">
        <f>SUM(J38-J39)</f>
        <v>770104</v>
      </c>
      <c r="K41" s="460">
        <f t="shared" ref="K41:AB41" si="6">SUM(K38-K39)</f>
        <v>-1538217</v>
      </c>
      <c r="L41" s="440">
        <f t="shared" si="6"/>
        <v>372085</v>
      </c>
      <c r="M41" s="440">
        <f t="shared" si="6"/>
        <v>386502</v>
      </c>
      <c r="N41" s="460">
        <f t="shared" si="6"/>
        <v>-10162017</v>
      </c>
      <c r="O41" s="460">
        <f t="shared" si="6"/>
        <v>-4982052</v>
      </c>
      <c r="P41" s="460">
        <f t="shared" si="6"/>
        <v>-3435369</v>
      </c>
      <c r="Q41" s="440">
        <f t="shared" si="6"/>
        <v>0</v>
      </c>
      <c r="R41" s="440">
        <f t="shared" si="6"/>
        <v>0</v>
      </c>
      <c r="S41" s="440">
        <f t="shared" si="6"/>
        <v>0</v>
      </c>
      <c r="T41" s="440">
        <f t="shared" si="6"/>
        <v>0</v>
      </c>
      <c r="U41" s="440">
        <f t="shared" si="6"/>
        <v>0</v>
      </c>
      <c r="V41" s="440">
        <f t="shared" si="6"/>
        <v>0</v>
      </c>
      <c r="W41" s="440">
        <f t="shared" si="6"/>
        <v>0</v>
      </c>
      <c r="X41" s="440">
        <f t="shared" si="6"/>
        <v>0</v>
      </c>
      <c r="Y41" s="440">
        <f t="shared" si="6"/>
        <v>0</v>
      </c>
      <c r="Z41" s="440">
        <f t="shared" si="6"/>
        <v>0</v>
      </c>
      <c r="AA41" s="440">
        <f t="shared" si="6"/>
        <v>0</v>
      </c>
      <c r="AB41" s="440">
        <f t="shared" si="6"/>
        <v>0</v>
      </c>
      <c r="AC41" s="427"/>
      <c r="AD41" s="427"/>
      <c r="AE41" s="427"/>
      <c r="AF41" s="427"/>
      <c r="AG41" s="427"/>
      <c r="AH41" s="427"/>
    </row>
    <row r="42" spans="1:34" s="444" customFormat="1" ht="16.5" customHeight="1">
      <c r="A42" s="427"/>
      <c r="B42" s="427" t="s">
        <v>1011</v>
      </c>
      <c r="C42" s="427"/>
      <c r="D42" s="440">
        <f>SUM(収支決算書!F12)</f>
        <v>34353557</v>
      </c>
      <c r="E42" s="440">
        <f>SUM(収支決算書!I12)</f>
        <v>36768822</v>
      </c>
      <c r="F42" s="440">
        <f>SUM(収支決算書!L12)</f>
        <v>37843929</v>
      </c>
      <c r="G42" s="440">
        <f>SUM(収支決算書!O12)</f>
        <v>36086542</v>
      </c>
      <c r="H42" s="440">
        <f>SUM(収支決算書!R12)</f>
        <v>34490707</v>
      </c>
      <c r="I42" s="440">
        <f>SUM(収支決算書!U12)</f>
        <v>25639694</v>
      </c>
      <c r="J42" s="440">
        <f>SUM(収支決算書!X12)</f>
        <v>24608557</v>
      </c>
      <c r="K42" s="440">
        <f>SUM(収支決算書!AA12)</f>
        <v>21618010</v>
      </c>
      <c r="L42" s="440">
        <f>SUM(収支決算書!AD12)</f>
        <v>20246676</v>
      </c>
      <c r="M42" s="440">
        <f>SUM(収支決算書!AG12)</f>
        <v>19079540</v>
      </c>
      <c r="N42" s="440">
        <f>SUM(収支決算書!AJ12)</f>
        <v>7318060</v>
      </c>
      <c r="O42" s="441">
        <f>SUM(収支決算書!AM12)</f>
        <v>213373</v>
      </c>
      <c r="P42" s="460">
        <f>SUM(収支決算書!AP12)</f>
        <v>-5113447</v>
      </c>
      <c r="Q42" s="427"/>
      <c r="R42" s="427"/>
      <c r="S42" s="427"/>
      <c r="T42" s="427"/>
      <c r="U42" s="427"/>
      <c r="V42" s="427"/>
      <c r="W42" s="427"/>
      <c r="X42" s="427"/>
      <c r="Y42" s="427"/>
      <c r="Z42" s="427"/>
      <c r="AA42" s="427"/>
      <c r="AB42" s="427"/>
      <c r="AC42" s="427"/>
      <c r="AD42" s="427"/>
      <c r="AE42" s="427"/>
      <c r="AF42" s="427"/>
      <c r="AG42" s="427"/>
      <c r="AH42" s="427"/>
    </row>
    <row r="43" spans="1:34" ht="27.75" customHeight="1">
      <c r="H43" s="2" t="s">
        <v>1028</v>
      </c>
      <c r="I43" s="2" t="s">
        <v>1028</v>
      </c>
      <c r="J43" s="2" t="s">
        <v>1028</v>
      </c>
      <c r="K43" s="2" t="s">
        <v>1028</v>
      </c>
      <c r="L43" s="2" t="s">
        <v>1028</v>
      </c>
      <c r="M43" s="2" t="s">
        <v>1028</v>
      </c>
      <c r="N43" s="2" t="s">
        <v>1028</v>
      </c>
      <c r="O43" s="2" t="s">
        <v>1028</v>
      </c>
      <c r="P43" s="2" t="s">
        <v>1028</v>
      </c>
    </row>
  </sheetData>
  <sheetProtection selectLockedCells="1" selectUnlockedCells="1"/>
  <mergeCells count="43">
    <mergeCell ref="A17:XFD17"/>
    <mergeCell ref="B24:C24"/>
    <mergeCell ref="B25:C25"/>
    <mergeCell ref="A27:A30"/>
    <mergeCell ref="B27:C27"/>
    <mergeCell ref="B19:C19"/>
    <mergeCell ref="B20:C20"/>
    <mergeCell ref="B21:C21"/>
    <mergeCell ref="B22:C22"/>
    <mergeCell ref="B23:C23"/>
    <mergeCell ref="A35:C35"/>
    <mergeCell ref="A37:B37"/>
    <mergeCell ref="A31:C31"/>
    <mergeCell ref="A32:C32"/>
    <mergeCell ref="B26:C26"/>
    <mergeCell ref="A36:C36"/>
    <mergeCell ref="B28:C28"/>
    <mergeCell ref="B29:C29"/>
    <mergeCell ref="B30:C30"/>
    <mergeCell ref="B34:C34"/>
    <mergeCell ref="B33:C33"/>
    <mergeCell ref="A1:E1"/>
    <mergeCell ref="W1:AF1"/>
    <mergeCell ref="AG1:AH1"/>
    <mergeCell ref="B2:B3"/>
    <mergeCell ref="A2:A3"/>
    <mergeCell ref="AH2:AH3"/>
    <mergeCell ref="B16:C16"/>
    <mergeCell ref="B5:C5"/>
    <mergeCell ref="A18:A26"/>
    <mergeCell ref="B4:C4"/>
    <mergeCell ref="A6:A15"/>
    <mergeCell ref="B6:C6"/>
    <mergeCell ref="B7:C7"/>
    <mergeCell ref="B8:C8"/>
    <mergeCell ref="B9:C9"/>
    <mergeCell ref="B10:C10"/>
    <mergeCell ref="B11:C11"/>
    <mergeCell ref="B12:C12"/>
    <mergeCell ref="B13:C13"/>
    <mergeCell ref="B14:C14"/>
    <mergeCell ref="B15:C15"/>
    <mergeCell ref="B18:C18"/>
  </mergeCells>
  <phoneticPr fontId="69"/>
  <pageMargins left="0.7" right="0.7" top="0.75" bottom="0.75" header="0.51180550000000002" footer="0.51180550000000002"/>
  <pageSetup orientation="portrait"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M115"/>
  <sheetViews>
    <sheetView workbookViewId="0">
      <selection sqref="A1:K1"/>
    </sheetView>
    <sheetView topLeftCell="A62" workbookViewId="1">
      <selection activeCell="I48" sqref="I48"/>
    </sheetView>
  </sheetViews>
  <sheetFormatPr defaultColWidth="8.7109375" defaultRowHeight="14.85" customHeight="1"/>
  <cols>
    <col min="1" max="1" width="4" style="2" customWidth="1"/>
    <col min="2" max="2" width="2.28515625" style="2" customWidth="1"/>
    <col min="3" max="3" width="22.5703125" style="2" customWidth="1"/>
    <col min="4" max="4" width="13.5703125" style="2" customWidth="1"/>
    <col min="5" max="5" width="6" style="2" customWidth="1"/>
    <col min="6" max="6" width="4.140625" style="2" customWidth="1"/>
    <col min="7" max="7" width="4" style="2" customWidth="1"/>
    <col min="8" max="8" width="3.7109375" style="2" customWidth="1"/>
    <col min="9" max="9" width="4" style="2" customWidth="1"/>
    <col min="10" max="11" width="3.7109375" style="2" customWidth="1"/>
    <col min="12" max="12" width="4" style="2" customWidth="1"/>
    <col min="13" max="13" width="3.7109375" style="2" customWidth="1"/>
    <col min="14" max="14" width="4" style="2" customWidth="1"/>
    <col min="15" max="16" width="3.7109375" style="2" customWidth="1"/>
    <col min="17" max="17" width="4" style="2" customWidth="1"/>
    <col min="18" max="18" width="3.7109375" style="2" customWidth="1"/>
    <col min="19" max="19" width="4" style="2" customWidth="1"/>
    <col min="20" max="21" width="3.7109375" style="2" customWidth="1"/>
    <col min="22" max="22" width="4" style="2" customWidth="1"/>
    <col min="23" max="23" width="3.7109375" style="2" customWidth="1"/>
    <col min="24" max="24" width="4" style="2" customWidth="1"/>
    <col min="25" max="26" width="3.7109375" style="2" customWidth="1"/>
    <col min="27" max="27" width="4" style="2" customWidth="1"/>
    <col min="28" max="28" width="3.7109375" style="2" customWidth="1"/>
    <col min="29" max="29" width="4" style="2" customWidth="1"/>
    <col min="30" max="31" width="3.7109375" style="2" customWidth="1"/>
    <col min="32" max="32" width="4" style="2" customWidth="1"/>
    <col min="33" max="33" width="3.7109375" style="2" customWidth="1"/>
    <col min="34" max="34" width="4" style="2" customWidth="1"/>
    <col min="35" max="35" width="3.7109375" style="2" customWidth="1"/>
    <col min="36" max="39" width="4" style="2" customWidth="1"/>
    <col min="40" max="16384" width="8.7109375" style="2"/>
  </cols>
  <sheetData>
    <row r="1" spans="1:39" ht="15.75" customHeight="1">
      <c r="A1" s="519" t="s">
        <v>299</v>
      </c>
      <c r="B1" s="519"/>
      <c r="C1" s="519"/>
      <c r="D1" s="519"/>
      <c r="E1" s="519"/>
      <c r="F1" s="519"/>
      <c r="G1" s="519"/>
      <c r="H1" s="519"/>
      <c r="I1" s="519"/>
      <c r="J1" s="519"/>
      <c r="K1" s="519"/>
      <c r="L1" s="4"/>
      <c r="M1" s="4"/>
      <c r="N1" s="4"/>
      <c r="O1" s="4"/>
      <c r="P1" s="4"/>
      <c r="Q1" s="4"/>
      <c r="R1" s="4"/>
      <c r="S1" s="4"/>
      <c r="T1" s="4"/>
      <c r="U1" s="4"/>
      <c r="V1" s="4"/>
      <c r="W1" s="4"/>
      <c r="X1" s="520" t="s">
        <v>269</v>
      </c>
      <c r="Y1" s="520"/>
      <c r="Z1" s="520"/>
      <c r="AA1" s="520"/>
      <c r="AB1" s="520"/>
      <c r="AC1" s="520"/>
      <c r="AD1" s="520"/>
      <c r="AE1" s="520"/>
      <c r="AF1" s="520"/>
      <c r="AG1" s="520"/>
      <c r="AH1" s="520"/>
      <c r="AI1" s="520"/>
      <c r="AJ1" s="520"/>
      <c r="AK1" s="520" t="s">
        <v>270</v>
      </c>
      <c r="AL1" s="520"/>
      <c r="AM1" s="520"/>
    </row>
    <row r="2" spans="1:39" ht="9" customHeight="1">
      <c r="A2" s="523" t="s">
        <v>9</v>
      </c>
      <c r="B2" s="523"/>
      <c r="C2" s="523"/>
      <c r="D2" s="522" t="s">
        <v>11</v>
      </c>
      <c r="E2" s="32" t="s">
        <v>28</v>
      </c>
      <c r="F2" s="33" t="s">
        <v>271</v>
      </c>
      <c r="G2" s="34">
        <v>2022</v>
      </c>
      <c r="H2" s="35">
        <v>2023</v>
      </c>
      <c r="I2" s="36">
        <v>2024</v>
      </c>
      <c r="J2" s="34">
        <v>2025</v>
      </c>
      <c r="K2" s="35">
        <v>2026</v>
      </c>
      <c r="L2" s="34">
        <v>2027</v>
      </c>
      <c r="M2" s="34">
        <v>2028</v>
      </c>
      <c r="N2" s="35">
        <v>2029</v>
      </c>
      <c r="O2" s="34">
        <v>2030</v>
      </c>
      <c r="P2" s="34">
        <v>2031</v>
      </c>
      <c r="Q2" s="34">
        <v>2032</v>
      </c>
      <c r="R2" s="34">
        <v>2033</v>
      </c>
      <c r="S2" s="34">
        <v>2034</v>
      </c>
      <c r="T2" s="34">
        <v>2035</v>
      </c>
      <c r="U2" s="34">
        <v>2036</v>
      </c>
      <c r="V2" s="34">
        <v>2037</v>
      </c>
      <c r="W2" s="36">
        <v>2038</v>
      </c>
      <c r="X2" s="34">
        <v>2039</v>
      </c>
      <c r="Y2" s="36">
        <v>2040</v>
      </c>
      <c r="Z2" s="34">
        <v>2041</v>
      </c>
      <c r="AA2" s="34">
        <v>2042</v>
      </c>
      <c r="AB2" s="35">
        <v>2043</v>
      </c>
      <c r="AC2" s="34">
        <v>2044</v>
      </c>
      <c r="AD2" s="34">
        <v>2045</v>
      </c>
      <c r="AE2" s="35">
        <v>2046</v>
      </c>
      <c r="AF2" s="34">
        <v>2047</v>
      </c>
      <c r="AG2" s="34">
        <v>2048</v>
      </c>
      <c r="AH2" s="35">
        <v>2049</v>
      </c>
      <c r="AI2" s="34">
        <v>2050</v>
      </c>
      <c r="AJ2" s="34">
        <v>2051</v>
      </c>
      <c r="AK2" s="521" t="s">
        <v>5</v>
      </c>
      <c r="AL2" s="521" t="s">
        <v>294</v>
      </c>
      <c r="AM2" s="521" t="s">
        <v>6</v>
      </c>
    </row>
    <row r="3" spans="1:39" ht="9" customHeight="1">
      <c r="A3" s="523"/>
      <c r="B3" s="523"/>
      <c r="C3" s="523"/>
      <c r="D3" s="522"/>
      <c r="E3" s="37" t="s">
        <v>300</v>
      </c>
      <c r="F3" s="38" t="s">
        <v>272</v>
      </c>
      <c r="G3" s="39">
        <v>64</v>
      </c>
      <c r="H3" s="40">
        <v>65</v>
      </c>
      <c r="I3" s="41">
        <v>66</v>
      </c>
      <c r="J3" s="40">
        <v>67</v>
      </c>
      <c r="K3" s="40">
        <v>68</v>
      </c>
      <c r="L3" s="39">
        <v>69</v>
      </c>
      <c r="M3" s="40">
        <v>70</v>
      </c>
      <c r="N3" s="40">
        <v>71</v>
      </c>
      <c r="O3" s="39">
        <v>72</v>
      </c>
      <c r="P3" s="40">
        <v>73</v>
      </c>
      <c r="Q3" s="39">
        <v>74</v>
      </c>
      <c r="R3" s="39">
        <v>75</v>
      </c>
      <c r="S3" s="40">
        <v>76</v>
      </c>
      <c r="T3" s="39">
        <v>77</v>
      </c>
      <c r="U3" s="39">
        <v>78</v>
      </c>
      <c r="V3" s="40">
        <v>79</v>
      </c>
      <c r="W3" s="41">
        <v>80</v>
      </c>
      <c r="X3" s="40">
        <v>81</v>
      </c>
      <c r="Y3" s="41">
        <v>82</v>
      </c>
      <c r="Z3" s="39">
        <v>83</v>
      </c>
      <c r="AA3" s="40">
        <v>84</v>
      </c>
      <c r="AB3" s="40">
        <v>85</v>
      </c>
      <c r="AC3" s="39">
        <v>86</v>
      </c>
      <c r="AD3" s="40">
        <v>87</v>
      </c>
      <c r="AE3" s="40">
        <v>88</v>
      </c>
      <c r="AF3" s="39">
        <v>89</v>
      </c>
      <c r="AG3" s="40">
        <v>90</v>
      </c>
      <c r="AH3" s="40">
        <v>91</v>
      </c>
      <c r="AI3" s="40">
        <v>92</v>
      </c>
      <c r="AJ3" s="40">
        <v>93</v>
      </c>
      <c r="AK3" s="521"/>
      <c r="AL3" s="521"/>
      <c r="AM3" s="521"/>
    </row>
    <row r="4" spans="1:39" ht="9" customHeight="1">
      <c r="A4" s="42" t="s">
        <v>301</v>
      </c>
      <c r="B4" s="510"/>
      <c r="C4" s="510"/>
      <c r="D4" s="510"/>
      <c r="E4" s="510"/>
      <c r="F4" s="43"/>
      <c r="G4" s="43"/>
      <c r="H4" s="43"/>
      <c r="I4" s="43"/>
      <c r="J4" s="43"/>
      <c r="K4" s="43"/>
      <c r="L4" s="43"/>
      <c r="M4" s="43"/>
      <c r="N4" s="43"/>
      <c r="O4" s="44">
        <v>15.39</v>
      </c>
      <c r="P4" s="43"/>
      <c r="Q4" s="43"/>
      <c r="R4" s="43"/>
      <c r="S4" s="43"/>
      <c r="T4" s="43"/>
      <c r="U4" s="43"/>
      <c r="V4" s="43"/>
      <c r="W4" s="43"/>
      <c r="X4" s="43"/>
      <c r="Y4" s="43"/>
      <c r="Z4" s="43"/>
      <c r="AA4" s="44">
        <v>15.39</v>
      </c>
      <c r="AB4" s="43"/>
      <c r="AC4" s="43"/>
      <c r="AD4" s="43"/>
      <c r="AE4" s="43"/>
      <c r="AF4" s="43"/>
      <c r="AG4" s="43"/>
      <c r="AH4" s="43"/>
      <c r="AI4" s="43"/>
      <c r="AJ4" s="43"/>
      <c r="AK4" s="44">
        <v>30.78</v>
      </c>
      <c r="AL4" s="45">
        <v>3.0779999999999998</v>
      </c>
      <c r="AM4" s="44">
        <v>33.857999999999997</v>
      </c>
    </row>
    <row r="5" spans="1:39" ht="9" customHeight="1">
      <c r="A5" s="46" t="s">
        <v>17</v>
      </c>
      <c r="B5" s="486" t="s">
        <v>16</v>
      </c>
      <c r="C5" s="486"/>
      <c r="D5" s="24"/>
      <c r="E5" s="47" t="s">
        <v>302</v>
      </c>
      <c r="F5" s="5"/>
      <c r="G5" s="5"/>
      <c r="H5" s="5"/>
      <c r="I5" s="5"/>
      <c r="J5" s="5"/>
      <c r="K5" s="5"/>
      <c r="L5" s="5"/>
      <c r="M5" s="5"/>
      <c r="N5" s="5"/>
      <c r="O5" s="48">
        <v>5.13</v>
      </c>
      <c r="P5" s="5"/>
      <c r="Q5" s="5"/>
      <c r="R5" s="5"/>
      <c r="S5" s="5"/>
      <c r="T5" s="5"/>
      <c r="U5" s="5"/>
      <c r="V5" s="5"/>
      <c r="W5" s="5"/>
      <c r="X5" s="5"/>
      <c r="Y5" s="5"/>
      <c r="Z5" s="5"/>
      <c r="AA5" s="48">
        <v>5.13</v>
      </c>
      <c r="AB5" s="5"/>
      <c r="AC5" s="5"/>
      <c r="AD5" s="5"/>
      <c r="AE5" s="5"/>
      <c r="AF5" s="5"/>
      <c r="AG5" s="5"/>
      <c r="AH5" s="5"/>
      <c r="AI5" s="5"/>
      <c r="AJ5" s="5"/>
      <c r="AK5" s="48">
        <v>10.26</v>
      </c>
      <c r="AL5" s="49">
        <v>1.026</v>
      </c>
      <c r="AM5" s="48">
        <v>11.286</v>
      </c>
    </row>
    <row r="6" spans="1:39" ht="9" customHeight="1">
      <c r="A6" s="50"/>
      <c r="B6" s="486" t="s">
        <v>20</v>
      </c>
      <c r="C6" s="486"/>
      <c r="D6" s="24"/>
      <c r="E6" s="47"/>
      <c r="F6" s="5"/>
      <c r="G6" s="5"/>
      <c r="H6" s="5"/>
      <c r="I6" s="5"/>
      <c r="J6" s="5"/>
      <c r="K6" s="5"/>
      <c r="L6" s="5"/>
      <c r="M6" s="5"/>
      <c r="N6" s="5"/>
      <c r="O6" s="48">
        <v>10.26</v>
      </c>
      <c r="P6" s="5"/>
      <c r="Q6" s="5"/>
      <c r="R6" s="5"/>
      <c r="S6" s="5"/>
      <c r="T6" s="5"/>
      <c r="U6" s="5"/>
      <c r="V6" s="5"/>
      <c r="W6" s="5"/>
      <c r="X6" s="5"/>
      <c r="Y6" s="5"/>
      <c r="Z6" s="5"/>
      <c r="AA6" s="48">
        <v>10.26</v>
      </c>
      <c r="AB6" s="5"/>
      <c r="AC6" s="5"/>
      <c r="AD6" s="5"/>
      <c r="AE6" s="5"/>
      <c r="AF6" s="5"/>
      <c r="AG6" s="5"/>
      <c r="AH6" s="5"/>
      <c r="AI6" s="5"/>
      <c r="AJ6" s="5"/>
      <c r="AK6" s="48">
        <v>20.52</v>
      </c>
      <c r="AL6" s="49">
        <v>2.052</v>
      </c>
      <c r="AM6" s="48">
        <v>22.571999999999999</v>
      </c>
    </row>
    <row r="7" spans="1:39" ht="9" customHeight="1">
      <c r="A7" s="42" t="s">
        <v>303</v>
      </c>
      <c r="B7" s="510"/>
      <c r="C7" s="510"/>
      <c r="D7" s="510"/>
      <c r="E7" s="510"/>
      <c r="F7" s="43"/>
      <c r="G7" s="43"/>
      <c r="H7" s="43"/>
      <c r="I7" s="43"/>
      <c r="J7" s="43"/>
      <c r="K7" s="43"/>
      <c r="L7" s="43"/>
      <c r="M7" s="43"/>
      <c r="N7" s="43"/>
      <c r="O7" s="44">
        <v>5.9350000000000005</v>
      </c>
      <c r="P7" s="43"/>
      <c r="Q7" s="43"/>
      <c r="R7" s="43"/>
      <c r="S7" s="43"/>
      <c r="T7" s="43"/>
      <c r="U7" s="43"/>
      <c r="V7" s="43"/>
      <c r="W7" s="43"/>
      <c r="X7" s="43"/>
      <c r="Y7" s="43"/>
      <c r="Z7" s="43"/>
      <c r="AA7" s="44">
        <v>4.7480000000000002</v>
      </c>
      <c r="AB7" s="43"/>
      <c r="AC7" s="43"/>
      <c r="AD7" s="43"/>
      <c r="AE7" s="43"/>
      <c r="AF7" s="43"/>
      <c r="AG7" s="43"/>
      <c r="AH7" s="43"/>
      <c r="AI7" s="43"/>
      <c r="AJ7" s="43"/>
      <c r="AK7" s="44">
        <v>10.683</v>
      </c>
      <c r="AL7" s="45">
        <v>1.0680000000000001</v>
      </c>
      <c r="AM7" s="44">
        <v>11.750999999999999</v>
      </c>
    </row>
    <row r="8" spans="1:39" ht="9" customHeight="1">
      <c r="A8" s="46" t="s">
        <v>304</v>
      </c>
      <c r="B8" s="486" t="s">
        <v>24</v>
      </c>
      <c r="C8" s="486"/>
      <c r="D8" s="24" t="s">
        <v>26</v>
      </c>
      <c r="E8" s="47"/>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39" ht="9" customHeight="1">
      <c r="A9" s="31"/>
      <c r="B9" s="486"/>
      <c r="C9" s="486"/>
      <c r="D9" s="24"/>
      <c r="E9" s="47"/>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39" ht="9" customHeight="1">
      <c r="A10" s="31"/>
      <c r="B10" s="486" t="s">
        <v>31</v>
      </c>
      <c r="C10" s="486"/>
      <c r="D10" s="24"/>
      <c r="E10" s="47"/>
      <c r="F10" s="5"/>
      <c r="G10" s="5"/>
      <c r="H10" s="5"/>
      <c r="I10" s="5"/>
      <c r="J10" s="5"/>
      <c r="K10" s="5"/>
      <c r="L10" s="5"/>
      <c r="M10" s="5"/>
      <c r="N10" s="5"/>
      <c r="O10" s="5"/>
      <c r="P10" s="5"/>
      <c r="Q10" s="5"/>
      <c r="R10" s="5"/>
      <c r="S10" s="5"/>
      <c r="T10" s="5"/>
      <c r="U10" s="5"/>
      <c r="V10" s="5"/>
      <c r="W10" s="5"/>
      <c r="X10" s="5"/>
      <c r="Y10" s="5"/>
      <c r="Z10" s="5"/>
      <c r="AA10" s="48">
        <v>4.7480000000000002</v>
      </c>
      <c r="AB10" s="5"/>
      <c r="AC10" s="5"/>
      <c r="AD10" s="5"/>
      <c r="AE10" s="5"/>
      <c r="AF10" s="5"/>
      <c r="AG10" s="5"/>
      <c r="AH10" s="5"/>
      <c r="AI10" s="5"/>
      <c r="AJ10" s="5"/>
      <c r="AK10" s="48">
        <v>4.7480000000000002</v>
      </c>
      <c r="AL10" s="51">
        <v>475</v>
      </c>
      <c r="AM10" s="48">
        <v>5.2229999999999999</v>
      </c>
    </row>
    <row r="11" spans="1:39" ht="9" customHeight="1">
      <c r="A11" s="31"/>
      <c r="B11" s="486"/>
      <c r="C11" s="486"/>
      <c r="D11" s="24" t="s">
        <v>34</v>
      </c>
      <c r="E11" s="47" t="s">
        <v>305</v>
      </c>
      <c r="F11" s="5"/>
      <c r="G11" s="5"/>
      <c r="H11" s="5"/>
      <c r="I11" s="5"/>
      <c r="J11" s="5"/>
      <c r="K11" s="5"/>
      <c r="L11" s="5"/>
      <c r="M11" s="5"/>
      <c r="N11" s="5"/>
      <c r="O11" s="48">
        <v>5.9350000000000005</v>
      </c>
      <c r="P11" s="5"/>
      <c r="Q11" s="5"/>
      <c r="R11" s="5"/>
      <c r="S11" s="5"/>
      <c r="T11" s="5"/>
      <c r="U11" s="5"/>
      <c r="V11" s="5"/>
      <c r="W11" s="5"/>
      <c r="X11" s="5"/>
      <c r="Y11" s="5"/>
      <c r="Z11" s="5"/>
      <c r="AA11" s="5"/>
      <c r="AB11" s="5"/>
      <c r="AC11" s="5"/>
      <c r="AD11" s="5"/>
      <c r="AE11" s="5"/>
      <c r="AF11" s="5"/>
      <c r="AG11" s="5"/>
      <c r="AH11" s="5"/>
      <c r="AI11" s="5"/>
      <c r="AJ11" s="5"/>
      <c r="AK11" s="48">
        <v>5.9350000000000005</v>
      </c>
      <c r="AL11" s="51">
        <v>593</v>
      </c>
      <c r="AM11" s="48">
        <v>6.5280000000000005</v>
      </c>
    </row>
    <row r="12" spans="1:39" ht="9" customHeight="1">
      <c r="A12" s="31"/>
      <c r="B12" s="516" t="s">
        <v>36</v>
      </c>
      <c r="C12" s="516"/>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39" ht="9" customHeight="1">
      <c r="A13" s="31"/>
      <c r="B13" s="518"/>
      <c r="C13" s="481" t="s">
        <v>306</v>
      </c>
      <c r="D13" s="24"/>
      <c r="E13" s="47"/>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39" ht="9" customHeight="1">
      <c r="A14" s="31"/>
      <c r="B14" s="518"/>
      <c r="C14" s="481"/>
      <c r="D14" s="24" t="s">
        <v>39</v>
      </c>
      <c r="E14" s="47"/>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39" ht="9" customHeight="1">
      <c r="A15" s="31"/>
      <c r="B15" s="518"/>
      <c r="C15" s="24" t="s">
        <v>307</v>
      </c>
      <c r="D15" s="24"/>
      <c r="E15" s="47"/>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39" ht="9" customHeight="1">
      <c r="A16" s="31"/>
      <c r="B16" s="486" t="s">
        <v>41</v>
      </c>
      <c r="C16" s="486"/>
      <c r="D16" s="24"/>
      <c r="E16" s="52" t="s">
        <v>308</v>
      </c>
      <c r="F16" s="5"/>
      <c r="G16" s="515" t="s">
        <v>309</v>
      </c>
      <c r="H16" s="515"/>
      <c r="I16" s="51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39" ht="9" customHeight="1">
      <c r="A17" s="31"/>
      <c r="B17" s="510" t="s">
        <v>310</v>
      </c>
      <c r="C17" s="510"/>
      <c r="D17" s="510"/>
      <c r="E17" s="510"/>
      <c r="F17" s="43"/>
      <c r="G17" s="43"/>
      <c r="H17" s="43"/>
      <c r="I17" s="43"/>
      <c r="J17" s="43"/>
      <c r="K17" s="43"/>
      <c r="L17" s="43"/>
      <c r="M17" s="43"/>
      <c r="N17" s="43"/>
      <c r="O17" s="44">
        <v>5.9139999999999997</v>
      </c>
      <c r="P17" s="43"/>
      <c r="Q17" s="43"/>
      <c r="R17" s="43"/>
      <c r="S17" s="43"/>
      <c r="T17" s="43"/>
      <c r="U17" s="43"/>
      <c r="V17" s="43"/>
      <c r="W17" s="43"/>
      <c r="X17" s="43"/>
      <c r="Y17" s="43"/>
      <c r="Z17" s="43"/>
      <c r="AA17" s="44">
        <v>5.9139999999999997</v>
      </c>
      <c r="AB17" s="43"/>
      <c r="AC17" s="43"/>
      <c r="AD17" s="43"/>
      <c r="AE17" s="43"/>
      <c r="AF17" s="43"/>
      <c r="AG17" s="43"/>
      <c r="AH17" s="43"/>
      <c r="AI17" s="43"/>
      <c r="AJ17" s="43"/>
      <c r="AK17" s="44">
        <v>11.827999999999999</v>
      </c>
      <c r="AL17" s="45">
        <v>1.1830000000000001</v>
      </c>
      <c r="AM17" s="44">
        <v>13.010999999999999</v>
      </c>
    </row>
    <row r="18" spans="1:39" ht="9" customHeight="1">
      <c r="A18" s="31"/>
      <c r="B18" s="486" t="s">
        <v>46</v>
      </c>
      <c r="C18" s="486"/>
      <c r="D18" s="24"/>
      <c r="E18" s="47"/>
      <c r="F18" s="5"/>
      <c r="G18" s="5"/>
      <c r="H18" s="5"/>
      <c r="I18" s="5"/>
      <c r="J18" s="5"/>
      <c r="K18" s="5"/>
      <c r="L18" s="5"/>
      <c r="M18" s="5"/>
      <c r="N18" s="5"/>
      <c r="O18" s="48">
        <v>2.3940000000000001</v>
      </c>
      <c r="P18" s="5"/>
      <c r="Q18" s="5"/>
      <c r="R18" s="5"/>
      <c r="S18" s="5"/>
      <c r="T18" s="5"/>
      <c r="U18" s="5"/>
      <c r="V18" s="5"/>
      <c r="W18" s="5"/>
      <c r="X18" s="5"/>
      <c r="Y18" s="5"/>
      <c r="Z18" s="5"/>
      <c r="AA18" s="48">
        <v>2.3940000000000001</v>
      </c>
      <c r="AB18" s="5"/>
      <c r="AC18" s="5"/>
      <c r="AD18" s="5"/>
      <c r="AE18" s="5"/>
      <c r="AF18" s="5"/>
      <c r="AG18" s="5"/>
      <c r="AH18" s="5"/>
      <c r="AI18" s="5"/>
      <c r="AJ18" s="5"/>
      <c r="AK18" s="48">
        <v>4.7880000000000003</v>
      </c>
      <c r="AL18" s="51">
        <v>479</v>
      </c>
      <c r="AM18" s="48">
        <v>5.2670000000000003</v>
      </c>
    </row>
    <row r="19" spans="1:39" ht="9" customHeight="1">
      <c r="A19" s="31"/>
      <c r="B19" s="486" t="s">
        <v>50</v>
      </c>
      <c r="C19" s="486"/>
      <c r="D19" s="24"/>
      <c r="E19" s="47"/>
      <c r="F19" s="5"/>
      <c r="G19" s="5"/>
      <c r="H19" s="5"/>
      <c r="I19" s="5"/>
      <c r="J19" s="5"/>
      <c r="K19" s="5"/>
      <c r="L19" s="5"/>
      <c r="M19" s="5"/>
      <c r="N19" s="5"/>
      <c r="O19" s="48">
        <v>3.52</v>
      </c>
      <c r="P19" s="5"/>
      <c r="Q19" s="5"/>
      <c r="R19" s="5"/>
      <c r="S19" s="5"/>
      <c r="T19" s="5"/>
      <c r="U19" s="5"/>
      <c r="V19" s="5"/>
      <c r="W19" s="5"/>
      <c r="X19" s="5"/>
      <c r="Y19" s="5"/>
      <c r="Z19" s="5"/>
      <c r="AA19" s="48">
        <v>3.52</v>
      </c>
      <c r="AB19" s="5"/>
      <c r="AC19" s="5"/>
      <c r="AD19" s="5"/>
      <c r="AE19" s="5"/>
      <c r="AF19" s="5"/>
      <c r="AG19" s="5"/>
      <c r="AH19" s="5"/>
      <c r="AI19" s="5"/>
      <c r="AJ19" s="5"/>
      <c r="AK19" s="48">
        <v>7.04</v>
      </c>
      <c r="AL19" s="51">
        <v>704</v>
      </c>
      <c r="AM19" s="48">
        <v>7.7439999999999998</v>
      </c>
    </row>
    <row r="20" spans="1:39" ht="9" customHeight="1">
      <c r="A20" s="31"/>
      <c r="B20" s="510"/>
      <c r="C20" s="510"/>
      <c r="D20" s="510"/>
      <c r="E20" s="510"/>
      <c r="F20" s="43"/>
      <c r="G20" s="43"/>
      <c r="H20" s="43"/>
      <c r="I20" s="43"/>
      <c r="J20" s="43"/>
      <c r="K20" s="43"/>
      <c r="L20" s="43"/>
      <c r="M20" s="43"/>
      <c r="N20" s="43"/>
      <c r="O20" s="44">
        <v>29.895</v>
      </c>
      <c r="P20" s="43"/>
      <c r="Q20" s="43"/>
      <c r="R20" s="43"/>
      <c r="S20" s="43"/>
      <c r="T20" s="43"/>
      <c r="U20" s="43"/>
      <c r="V20" s="43"/>
      <c r="W20" s="43"/>
      <c r="X20" s="43"/>
      <c r="Y20" s="43"/>
      <c r="Z20" s="43"/>
      <c r="AA20" s="44">
        <v>15.617000000000001</v>
      </c>
      <c r="AB20" s="43"/>
      <c r="AC20" s="43"/>
      <c r="AD20" s="43"/>
      <c r="AE20" s="43"/>
      <c r="AF20" s="43"/>
      <c r="AG20" s="43"/>
      <c r="AH20" s="43"/>
      <c r="AI20" s="43"/>
      <c r="AJ20" s="43"/>
      <c r="AK20" s="44">
        <v>45.512</v>
      </c>
      <c r="AL20" s="45">
        <v>4.5510000000000002</v>
      </c>
      <c r="AM20" s="44">
        <v>50.063000000000002</v>
      </c>
    </row>
    <row r="21" spans="1:39" ht="9" customHeight="1">
      <c r="A21" s="31"/>
      <c r="B21" s="486" t="s">
        <v>55</v>
      </c>
      <c r="C21" s="486"/>
      <c r="D21" s="24"/>
      <c r="E21" s="52"/>
      <c r="F21" s="5"/>
      <c r="G21" s="514" t="s">
        <v>311</v>
      </c>
      <c r="H21" s="514"/>
      <c r="I21" s="514"/>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39" ht="9" customHeight="1">
      <c r="A22" s="31"/>
      <c r="B22" s="486" t="s">
        <v>58</v>
      </c>
      <c r="C22" s="486"/>
      <c r="D22" s="24" t="s">
        <v>60</v>
      </c>
      <c r="E22" s="47"/>
      <c r="F22" s="5"/>
      <c r="G22" s="5"/>
      <c r="H22" s="5"/>
      <c r="I22" s="5"/>
      <c r="J22" s="5"/>
      <c r="K22" s="5"/>
      <c r="L22" s="5"/>
      <c r="M22" s="5"/>
      <c r="N22" s="5"/>
      <c r="O22" s="5"/>
      <c r="P22" s="5"/>
      <c r="Q22" s="5"/>
      <c r="R22" s="5"/>
      <c r="S22" s="5"/>
      <c r="T22" s="5"/>
      <c r="U22" s="5"/>
      <c r="V22" s="5"/>
      <c r="W22" s="5"/>
      <c r="X22" s="5"/>
      <c r="Y22" s="5"/>
      <c r="Z22" s="5"/>
      <c r="AA22" s="48">
        <v>13.522</v>
      </c>
      <c r="AB22" s="5"/>
      <c r="AC22" s="5"/>
      <c r="AD22" s="5"/>
      <c r="AE22" s="5"/>
      <c r="AF22" s="5"/>
      <c r="AG22" s="5"/>
      <c r="AH22" s="5"/>
      <c r="AI22" s="5"/>
      <c r="AJ22" s="5"/>
      <c r="AK22" s="48">
        <v>13.522</v>
      </c>
      <c r="AL22" s="49">
        <v>1.3519999999999999</v>
      </c>
      <c r="AM22" s="48">
        <v>14.874000000000001</v>
      </c>
    </row>
    <row r="23" spans="1:39" ht="9" customHeight="1">
      <c r="A23" s="31"/>
      <c r="B23" s="486"/>
      <c r="C23" s="486"/>
      <c r="D23" s="24" t="s">
        <v>62</v>
      </c>
      <c r="E23" s="47" t="s">
        <v>312</v>
      </c>
      <c r="F23" s="5"/>
      <c r="G23" s="5"/>
      <c r="H23" s="5"/>
      <c r="I23" s="5"/>
      <c r="J23" s="5"/>
      <c r="K23" s="5"/>
      <c r="L23" s="5"/>
      <c r="M23" s="5"/>
      <c r="N23" s="5"/>
      <c r="O23" s="48">
        <v>25.321000000000002</v>
      </c>
      <c r="P23" s="5"/>
      <c r="Q23" s="5"/>
      <c r="R23" s="5"/>
      <c r="S23" s="5"/>
      <c r="T23" s="5"/>
      <c r="U23" s="5"/>
      <c r="V23" s="5"/>
      <c r="W23" s="5"/>
      <c r="X23" s="5"/>
      <c r="Y23" s="5"/>
      <c r="Z23" s="5"/>
      <c r="AA23" s="5"/>
      <c r="AB23" s="5"/>
      <c r="AC23" s="5"/>
      <c r="AD23" s="5"/>
      <c r="AE23" s="5"/>
      <c r="AF23" s="5"/>
      <c r="AG23" s="5"/>
      <c r="AH23" s="5"/>
      <c r="AI23" s="5"/>
      <c r="AJ23" s="5"/>
      <c r="AK23" s="48">
        <v>25.321000000000002</v>
      </c>
      <c r="AL23" s="49">
        <v>2.532</v>
      </c>
      <c r="AM23" s="48">
        <v>27.853000000000002</v>
      </c>
    </row>
    <row r="24" spans="1:39" ht="9" customHeight="1">
      <c r="A24" s="31"/>
      <c r="B24" s="486" t="s">
        <v>64</v>
      </c>
      <c r="C24" s="486"/>
      <c r="D24" s="24"/>
      <c r="E24" s="52"/>
      <c r="F24" s="5"/>
      <c r="G24" s="514" t="s">
        <v>313</v>
      </c>
      <c r="H24" s="514"/>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39" ht="9" customHeight="1">
      <c r="A25" s="31"/>
      <c r="B25" s="486"/>
      <c r="C25" s="486"/>
      <c r="D25" s="24"/>
      <c r="E25" s="52"/>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ht="9" customHeight="1">
      <c r="A26" s="31"/>
      <c r="B26" s="486" t="s">
        <v>65</v>
      </c>
      <c r="C26" s="486"/>
      <c r="D26" s="24"/>
      <c r="E26" s="47"/>
      <c r="F26" s="5"/>
      <c r="G26" s="5"/>
      <c r="H26" s="5"/>
      <c r="I26" s="5"/>
      <c r="J26" s="5"/>
      <c r="K26" s="5"/>
      <c r="L26" s="5"/>
      <c r="M26" s="5"/>
      <c r="N26" s="5"/>
      <c r="O26" s="5"/>
      <c r="P26" s="5"/>
      <c r="Q26" s="5"/>
      <c r="R26" s="5"/>
      <c r="S26" s="5"/>
      <c r="T26" s="5"/>
      <c r="U26" s="5"/>
      <c r="V26" s="5"/>
      <c r="W26" s="5"/>
      <c r="X26" s="5"/>
      <c r="Y26" s="5"/>
      <c r="Z26" s="5"/>
      <c r="AA26" s="48">
        <v>2.0950000000000002</v>
      </c>
      <c r="AB26" s="5"/>
      <c r="AC26" s="5"/>
      <c r="AD26" s="5"/>
      <c r="AE26" s="5"/>
      <c r="AF26" s="5"/>
      <c r="AG26" s="5"/>
      <c r="AH26" s="5"/>
      <c r="AI26" s="5"/>
      <c r="AJ26" s="5"/>
      <c r="AK26" s="48">
        <v>2.0950000000000002</v>
      </c>
      <c r="AL26" s="51">
        <v>209</v>
      </c>
      <c r="AM26" s="48">
        <v>2.3039999999999998</v>
      </c>
    </row>
    <row r="27" spans="1:39" ht="9" customHeight="1">
      <c r="A27" s="31"/>
      <c r="B27" s="486"/>
      <c r="C27" s="486"/>
      <c r="D27" s="24"/>
      <c r="E27" s="47"/>
      <c r="F27" s="5"/>
      <c r="G27" s="5"/>
      <c r="H27" s="5"/>
      <c r="I27" s="5"/>
      <c r="J27" s="5"/>
      <c r="K27" s="5"/>
      <c r="L27" s="5"/>
      <c r="M27" s="5"/>
      <c r="N27" s="5"/>
      <c r="O27" s="48">
        <v>4.5739999999999998</v>
      </c>
      <c r="P27" s="5"/>
      <c r="Q27" s="5"/>
      <c r="R27" s="5"/>
      <c r="S27" s="5"/>
      <c r="T27" s="5"/>
      <c r="U27" s="5"/>
      <c r="V27" s="5"/>
      <c r="W27" s="5"/>
      <c r="X27" s="5"/>
      <c r="Y27" s="5"/>
      <c r="Z27" s="5"/>
      <c r="AA27" s="5"/>
      <c r="AB27" s="5"/>
      <c r="AC27" s="5"/>
      <c r="AD27" s="5"/>
      <c r="AE27" s="5"/>
      <c r="AF27" s="5"/>
      <c r="AG27" s="5"/>
      <c r="AH27" s="5"/>
      <c r="AI27" s="5"/>
      <c r="AJ27" s="5"/>
      <c r="AK27" s="48">
        <v>4.5739999999999998</v>
      </c>
      <c r="AL27" s="51">
        <v>457</v>
      </c>
      <c r="AM27" s="48">
        <v>5.032</v>
      </c>
    </row>
    <row r="28" spans="1:39" ht="9" customHeight="1">
      <c r="A28" s="31"/>
      <c r="B28" s="486" t="s">
        <v>69</v>
      </c>
      <c r="C28" s="486"/>
      <c r="D28" s="24"/>
      <c r="E28" s="52"/>
      <c r="F28" s="5"/>
      <c r="G28" s="515"/>
      <c r="H28" s="51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ht="9" customHeight="1">
      <c r="A29" s="31"/>
      <c r="B29" s="486" t="s">
        <v>72</v>
      </c>
      <c r="C29" s="486"/>
      <c r="D29" s="24" t="s">
        <v>74</v>
      </c>
      <c r="E29" s="52"/>
      <c r="F29" s="5"/>
      <c r="G29" s="515"/>
      <c r="H29" s="51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ht="9" customHeight="1">
      <c r="A30" s="31"/>
      <c r="B30" s="510"/>
      <c r="C30" s="510"/>
      <c r="D30" s="510"/>
      <c r="E30" s="510"/>
      <c r="F30" s="43"/>
      <c r="G30" s="43"/>
      <c r="H30" s="43"/>
      <c r="I30" s="45">
        <v>1.9239999999999999</v>
      </c>
      <c r="J30" s="43"/>
      <c r="K30" s="43"/>
      <c r="L30" s="43"/>
      <c r="M30" s="43"/>
      <c r="N30" s="43"/>
      <c r="O30" s="44">
        <v>1.59</v>
      </c>
      <c r="P30" s="43"/>
      <c r="Q30" s="43"/>
      <c r="R30" s="43"/>
      <c r="S30" s="43"/>
      <c r="T30" s="43"/>
      <c r="U30" s="44">
        <v>2.9580000000000002</v>
      </c>
      <c r="V30" s="43"/>
      <c r="W30" s="43"/>
      <c r="X30" s="43"/>
      <c r="Y30" s="43"/>
      <c r="Z30" s="43"/>
      <c r="AA30" s="44">
        <v>3.5129999999999999</v>
      </c>
      <c r="AB30" s="43"/>
      <c r="AC30" s="43"/>
      <c r="AD30" s="43"/>
      <c r="AE30" s="43"/>
      <c r="AF30" s="43"/>
      <c r="AG30" s="44">
        <v>2.9580000000000002</v>
      </c>
      <c r="AH30" s="43"/>
      <c r="AI30" s="43"/>
      <c r="AJ30" s="43"/>
      <c r="AK30" s="44">
        <v>12.942</v>
      </c>
      <c r="AL30" s="45">
        <v>1.294</v>
      </c>
      <c r="AM30" s="44">
        <v>14.236000000000001</v>
      </c>
    </row>
    <row r="31" spans="1:39" ht="9" customHeight="1">
      <c r="A31" s="31"/>
      <c r="B31" s="516" t="s">
        <v>314</v>
      </c>
      <c r="C31" s="51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ht="9" customHeight="1">
      <c r="A32" s="31"/>
      <c r="B32" s="518"/>
      <c r="C32" s="24" t="s">
        <v>315</v>
      </c>
      <c r="D32" s="24"/>
      <c r="E32" s="47" t="s">
        <v>316</v>
      </c>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1:39" ht="9" customHeight="1">
      <c r="A33" s="31"/>
      <c r="B33" s="518"/>
      <c r="C33" s="24" t="s">
        <v>317</v>
      </c>
      <c r="D33" s="24"/>
      <c r="E33" s="47"/>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39" ht="9" customHeight="1">
      <c r="A34" s="31"/>
      <c r="B34" s="518"/>
      <c r="C34" s="53" t="s">
        <v>113</v>
      </c>
      <c r="D34" s="24"/>
      <c r="E34" s="47"/>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1:39" ht="9" customHeight="1">
      <c r="A35" s="31"/>
      <c r="B35" s="518"/>
      <c r="C35" s="24" t="s">
        <v>106</v>
      </c>
      <c r="D35" s="24"/>
      <c r="E35" s="47"/>
      <c r="F35" s="5"/>
      <c r="G35" s="5"/>
      <c r="H35" s="5"/>
      <c r="I35" s="5"/>
      <c r="J35" s="5"/>
      <c r="K35" s="5"/>
      <c r="L35" s="5"/>
      <c r="M35" s="5"/>
      <c r="N35" s="5"/>
      <c r="O35" s="54">
        <v>944</v>
      </c>
      <c r="P35" s="5"/>
      <c r="Q35" s="5"/>
      <c r="R35" s="5"/>
      <c r="S35" s="5"/>
      <c r="T35" s="5"/>
      <c r="U35" s="54">
        <v>944</v>
      </c>
      <c r="V35" s="5"/>
      <c r="W35" s="5"/>
      <c r="X35" s="5"/>
      <c r="Y35" s="5"/>
      <c r="Z35" s="5"/>
      <c r="AA35" s="55">
        <v>944</v>
      </c>
      <c r="AB35" s="5"/>
      <c r="AC35" s="5"/>
      <c r="AD35" s="5"/>
      <c r="AE35" s="5"/>
      <c r="AF35" s="5"/>
      <c r="AG35" s="55">
        <v>944</v>
      </c>
      <c r="AH35" s="5"/>
      <c r="AI35" s="5"/>
      <c r="AJ35" s="5"/>
      <c r="AK35" s="48">
        <v>3.7759999999999998</v>
      </c>
      <c r="AL35" s="51">
        <v>378</v>
      </c>
      <c r="AM35" s="48">
        <v>4.1539999999999999</v>
      </c>
    </row>
    <row r="36" spans="1:39" ht="9" customHeight="1">
      <c r="A36" s="31"/>
      <c r="B36" s="516" t="s">
        <v>318</v>
      </c>
      <c r="C36" s="516"/>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ht="9" customHeight="1">
      <c r="A37" s="31"/>
      <c r="B37" s="517"/>
      <c r="C37" s="24" t="s">
        <v>319</v>
      </c>
      <c r="D37" s="24"/>
      <c r="E37" s="47"/>
      <c r="F37" s="5"/>
      <c r="G37" s="5"/>
      <c r="H37" s="5"/>
      <c r="I37" s="5"/>
      <c r="J37" s="5"/>
      <c r="K37" s="5"/>
      <c r="L37" s="5"/>
      <c r="M37" s="5"/>
      <c r="N37" s="5"/>
      <c r="O37" s="56">
        <v>90</v>
      </c>
      <c r="P37" s="5"/>
      <c r="Q37" s="5"/>
      <c r="R37" s="5"/>
      <c r="S37" s="5"/>
      <c r="T37" s="5"/>
      <c r="U37" s="56">
        <v>90</v>
      </c>
      <c r="V37" s="5"/>
      <c r="W37" s="5"/>
      <c r="X37" s="5"/>
      <c r="Y37" s="5"/>
      <c r="Z37" s="5"/>
      <c r="AA37" s="51">
        <v>90</v>
      </c>
      <c r="AB37" s="5"/>
      <c r="AC37" s="5"/>
      <c r="AD37" s="5"/>
      <c r="AE37" s="5"/>
      <c r="AF37" s="5"/>
      <c r="AG37" s="57">
        <v>90</v>
      </c>
      <c r="AH37" s="5"/>
      <c r="AI37" s="5"/>
      <c r="AJ37" s="5"/>
      <c r="AK37" s="54">
        <v>359</v>
      </c>
      <c r="AL37" s="51">
        <v>36</v>
      </c>
      <c r="AM37" s="54">
        <v>395</v>
      </c>
    </row>
    <row r="38" spans="1:39" ht="9" customHeight="1">
      <c r="A38" s="31"/>
      <c r="B38" s="517"/>
      <c r="C38" s="24" t="s">
        <v>320</v>
      </c>
      <c r="D38" s="24"/>
      <c r="E38" s="47"/>
      <c r="F38" s="5"/>
      <c r="G38" s="5"/>
      <c r="H38" s="5"/>
      <c r="I38" s="49">
        <v>1.9239999999999999</v>
      </c>
      <c r="J38" s="5"/>
      <c r="K38" s="5"/>
      <c r="L38" s="5"/>
      <c r="M38" s="5"/>
      <c r="N38" s="5"/>
      <c r="O38" s="5"/>
      <c r="P38" s="5"/>
      <c r="Q38" s="5"/>
      <c r="R38" s="5"/>
      <c r="S38" s="5"/>
      <c r="T38" s="5"/>
      <c r="U38" s="48">
        <v>1.9239999999999999</v>
      </c>
      <c r="V38" s="5"/>
      <c r="W38" s="5"/>
      <c r="X38" s="5"/>
      <c r="Y38" s="5"/>
      <c r="Z38" s="5"/>
      <c r="AA38" s="48">
        <v>1.9239999999999999</v>
      </c>
      <c r="AB38" s="5"/>
      <c r="AC38" s="5"/>
      <c r="AD38" s="5"/>
      <c r="AE38" s="5"/>
      <c r="AF38" s="5"/>
      <c r="AG38" s="48">
        <v>1.9239999999999999</v>
      </c>
      <c r="AH38" s="5"/>
      <c r="AI38" s="5"/>
      <c r="AJ38" s="5"/>
      <c r="AK38" s="48">
        <v>7.6950000000000003</v>
      </c>
      <c r="AL38" s="51">
        <v>770</v>
      </c>
      <c r="AM38" s="48">
        <v>8.4649999999999999</v>
      </c>
    </row>
    <row r="39" spans="1:39" ht="9" customHeight="1">
      <c r="A39" s="31"/>
      <c r="B39" s="486" t="s">
        <v>87</v>
      </c>
      <c r="C39" s="486"/>
      <c r="D39" s="24" t="s">
        <v>321</v>
      </c>
      <c r="E39" s="47"/>
      <c r="F39" s="5"/>
      <c r="G39" s="5"/>
      <c r="H39" s="5"/>
      <c r="I39" s="5"/>
      <c r="J39" s="5"/>
      <c r="K39" s="5"/>
      <c r="L39" s="5"/>
      <c r="M39" s="5"/>
      <c r="N39" s="5"/>
      <c r="O39" s="54">
        <v>556</v>
      </c>
      <c r="P39" s="5"/>
      <c r="Q39" s="5"/>
      <c r="R39" s="5"/>
      <c r="S39" s="5"/>
      <c r="T39" s="5"/>
      <c r="U39" s="5"/>
      <c r="V39" s="5"/>
      <c r="W39" s="5"/>
      <c r="X39" s="5"/>
      <c r="Y39" s="5"/>
      <c r="Z39" s="5"/>
      <c r="AA39" s="55">
        <v>556</v>
      </c>
      <c r="AB39" s="5"/>
      <c r="AC39" s="5"/>
      <c r="AD39" s="5"/>
      <c r="AE39" s="5"/>
      <c r="AF39" s="5"/>
      <c r="AG39" s="5"/>
      <c r="AH39" s="5"/>
      <c r="AI39" s="5"/>
      <c r="AJ39" s="5"/>
      <c r="AK39" s="48">
        <v>1.1120000000000001</v>
      </c>
      <c r="AL39" s="51">
        <v>111</v>
      </c>
      <c r="AM39" s="48">
        <v>1.2230000000000001</v>
      </c>
    </row>
    <row r="40" spans="1:39" ht="9" customHeight="1">
      <c r="A40" s="31"/>
      <c r="B40" s="510"/>
      <c r="C40" s="510"/>
      <c r="D40" s="510"/>
      <c r="E40" s="510"/>
      <c r="F40" s="43"/>
      <c r="G40" s="43"/>
      <c r="H40" s="43"/>
      <c r="I40" s="45">
        <v>62.027000000000001</v>
      </c>
      <c r="J40" s="43"/>
      <c r="K40" s="43"/>
      <c r="L40" s="43"/>
      <c r="M40" s="43"/>
      <c r="N40" s="43"/>
      <c r="O40" s="44">
        <v>15.262</v>
      </c>
      <c r="P40" s="43"/>
      <c r="Q40" s="43"/>
      <c r="R40" s="43"/>
      <c r="S40" s="43"/>
      <c r="T40" s="43"/>
      <c r="U40" s="58">
        <v>898</v>
      </c>
      <c r="V40" s="43"/>
      <c r="W40" s="43"/>
      <c r="X40" s="43"/>
      <c r="Y40" s="43"/>
      <c r="Z40" s="43"/>
      <c r="AA40" s="43"/>
      <c r="AB40" s="43"/>
      <c r="AC40" s="43"/>
      <c r="AD40" s="43"/>
      <c r="AE40" s="43"/>
      <c r="AF40" s="43"/>
      <c r="AG40" s="43"/>
      <c r="AH40" s="43"/>
      <c r="AI40" s="43"/>
      <c r="AJ40" s="43"/>
      <c r="AK40" s="44">
        <v>78.186999999999998</v>
      </c>
      <c r="AL40" s="45">
        <v>7.819</v>
      </c>
      <c r="AM40" s="44">
        <v>86.004999999999995</v>
      </c>
    </row>
    <row r="41" spans="1:39" ht="9" customHeight="1">
      <c r="A41" s="31"/>
      <c r="B41" s="516" t="s">
        <v>93</v>
      </c>
      <c r="C41" s="516"/>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1:39" ht="9" customHeight="1">
      <c r="A42" s="31"/>
      <c r="B42" s="518"/>
      <c r="C42" s="24" t="s">
        <v>322</v>
      </c>
      <c r="D42" s="24" t="s">
        <v>95</v>
      </c>
      <c r="E42" s="47"/>
      <c r="F42" s="5"/>
      <c r="G42" s="5"/>
      <c r="H42" s="5"/>
      <c r="I42" s="51">
        <v>898</v>
      </c>
      <c r="J42" s="5"/>
      <c r="K42" s="5"/>
      <c r="L42" s="5"/>
      <c r="M42" s="5"/>
      <c r="N42" s="5"/>
      <c r="O42" s="5"/>
      <c r="P42" s="5"/>
      <c r="Q42" s="5"/>
      <c r="R42" s="5"/>
      <c r="S42" s="5"/>
      <c r="T42" s="5"/>
      <c r="U42" s="54">
        <v>898</v>
      </c>
      <c r="V42" s="5"/>
      <c r="W42" s="5"/>
      <c r="X42" s="5"/>
      <c r="Y42" s="5"/>
      <c r="Z42" s="5"/>
      <c r="AA42" s="5"/>
      <c r="AB42" s="5"/>
      <c r="AC42" s="5"/>
      <c r="AD42" s="5"/>
      <c r="AE42" s="5"/>
      <c r="AF42" s="5"/>
      <c r="AG42" s="5"/>
      <c r="AH42" s="5"/>
      <c r="AI42" s="5"/>
      <c r="AJ42" s="5"/>
      <c r="AK42" s="48">
        <v>1.796</v>
      </c>
      <c r="AL42" s="51">
        <v>180</v>
      </c>
      <c r="AM42" s="48">
        <v>1.9750000000000001</v>
      </c>
    </row>
    <row r="43" spans="1:39" ht="9" customHeight="1">
      <c r="A43" s="31"/>
      <c r="B43" s="518"/>
      <c r="C43" s="24"/>
      <c r="D43" s="24" t="s">
        <v>97</v>
      </c>
      <c r="E43" s="47"/>
      <c r="F43" s="5"/>
      <c r="G43" s="5"/>
      <c r="H43" s="5"/>
      <c r="I43" s="49">
        <v>5.7709999999999999</v>
      </c>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48">
        <v>5.7709999999999999</v>
      </c>
      <c r="AL43" s="51">
        <v>577</v>
      </c>
      <c r="AM43" s="48">
        <v>6.3479999999999999</v>
      </c>
    </row>
    <row r="44" spans="1:39" ht="9" customHeight="1">
      <c r="A44" s="31"/>
      <c r="B44" s="518"/>
      <c r="C44" s="24" t="s">
        <v>323</v>
      </c>
      <c r="D44" s="24"/>
      <c r="E44" s="47"/>
      <c r="F44" s="5"/>
      <c r="G44" s="5"/>
      <c r="H44" s="5"/>
      <c r="I44" s="49">
        <v>22.486999999999998</v>
      </c>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48">
        <v>22.486999999999998</v>
      </c>
      <c r="AL44" s="49">
        <v>2.2490000000000001</v>
      </c>
      <c r="AM44" s="48">
        <v>24.734999999999999</v>
      </c>
    </row>
    <row r="45" spans="1:39" ht="9" customHeight="1">
      <c r="A45" s="31"/>
      <c r="B45" s="516" t="s">
        <v>102</v>
      </c>
      <c r="C45" s="516"/>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39" ht="9" customHeight="1">
      <c r="A46" s="31"/>
      <c r="B46" s="518"/>
      <c r="C46" s="24" t="s">
        <v>324</v>
      </c>
      <c r="D46" s="24"/>
      <c r="E46" s="47"/>
      <c r="F46" s="5"/>
      <c r="G46" s="5"/>
      <c r="H46" s="5"/>
      <c r="I46" s="49">
        <v>7.31</v>
      </c>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48">
        <v>7.31</v>
      </c>
      <c r="AL46" s="51">
        <v>731</v>
      </c>
      <c r="AM46" s="48">
        <v>8.0410000000000004</v>
      </c>
    </row>
    <row r="47" spans="1:39" ht="9" customHeight="1">
      <c r="A47" s="31"/>
      <c r="B47" s="518"/>
      <c r="C47" s="24"/>
      <c r="D47" s="24"/>
      <c r="E47" s="47"/>
      <c r="F47" s="5"/>
      <c r="G47" s="5"/>
      <c r="H47" s="5"/>
      <c r="I47" s="49">
        <v>4.0609999999999999</v>
      </c>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48">
        <v>4.0609999999999999</v>
      </c>
      <c r="AL47" s="51">
        <v>406</v>
      </c>
      <c r="AM47" s="48">
        <v>4.4669999999999996</v>
      </c>
    </row>
    <row r="48" spans="1:39" ht="9" customHeight="1">
      <c r="A48" s="31"/>
      <c r="B48" s="518"/>
      <c r="C48" s="24" t="s">
        <v>113</v>
      </c>
      <c r="D48" s="24"/>
      <c r="E48" s="47"/>
      <c r="F48" s="5"/>
      <c r="G48" s="5"/>
      <c r="H48" s="5"/>
      <c r="I48" s="49">
        <v>10.3</v>
      </c>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48">
        <v>10.3</v>
      </c>
      <c r="AL48" s="49">
        <v>1.03</v>
      </c>
      <c r="AM48" s="48">
        <v>11.33</v>
      </c>
    </row>
    <row r="49" spans="1:39" ht="9" customHeight="1">
      <c r="A49" s="31"/>
      <c r="B49" s="486" t="s">
        <v>105</v>
      </c>
      <c r="C49" s="486"/>
      <c r="D49" s="24"/>
      <c r="E49" s="52"/>
      <c r="F49" s="5"/>
      <c r="G49" s="514" t="s">
        <v>325</v>
      </c>
      <c r="H49" s="514"/>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ht="9" customHeight="1">
      <c r="A50" s="31"/>
      <c r="B50" s="486"/>
      <c r="C50" s="486"/>
      <c r="D50" s="24"/>
      <c r="E50" s="47"/>
      <c r="F50" s="5"/>
      <c r="G50" s="5"/>
      <c r="H50" s="5"/>
      <c r="I50" s="49">
        <v>11.2</v>
      </c>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48">
        <v>11.2</v>
      </c>
      <c r="AL50" s="49">
        <v>1.1200000000000001</v>
      </c>
      <c r="AM50" s="48">
        <v>12.32</v>
      </c>
    </row>
    <row r="51" spans="1:39" ht="9" customHeight="1">
      <c r="A51" s="31"/>
      <c r="B51" s="486" t="s">
        <v>326</v>
      </c>
      <c r="C51" s="486"/>
      <c r="D51" s="24"/>
      <c r="E51" s="47"/>
      <c r="F51" s="5"/>
      <c r="G51" s="5"/>
      <c r="H51" s="5"/>
      <c r="I51" s="5"/>
      <c r="J51" s="5"/>
      <c r="K51" s="5"/>
      <c r="L51" s="5"/>
      <c r="M51" s="5"/>
      <c r="N51" s="5"/>
      <c r="O51" s="48">
        <v>5.173</v>
      </c>
      <c r="P51" s="5"/>
      <c r="Q51" s="5"/>
      <c r="R51" s="5"/>
      <c r="S51" s="5"/>
      <c r="T51" s="5"/>
      <c r="U51" s="5"/>
      <c r="V51" s="5"/>
      <c r="W51" s="5"/>
      <c r="X51" s="5"/>
      <c r="Y51" s="5"/>
      <c r="Z51" s="5"/>
      <c r="AA51" s="5"/>
      <c r="AB51" s="5"/>
      <c r="AC51" s="5"/>
      <c r="AD51" s="5"/>
      <c r="AE51" s="5"/>
      <c r="AF51" s="5"/>
      <c r="AG51" s="5"/>
      <c r="AH51" s="5"/>
      <c r="AI51" s="5"/>
      <c r="AJ51" s="5"/>
      <c r="AK51" s="48">
        <v>5.173</v>
      </c>
      <c r="AL51" s="51">
        <v>517</v>
      </c>
      <c r="AM51" s="48">
        <v>5.69</v>
      </c>
    </row>
    <row r="52" spans="1:39" ht="9" customHeight="1">
      <c r="A52" s="31"/>
      <c r="B52" s="486" t="s">
        <v>327</v>
      </c>
      <c r="C52" s="486"/>
      <c r="D52" s="24"/>
      <c r="E52" s="47"/>
      <c r="F52" s="5"/>
      <c r="G52" s="5"/>
      <c r="H52" s="5"/>
      <c r="I52" s="5"/>
      <c r="J52" s="5"/>
      <c r="K52" s="5"/>
      <c r="L52" s="5"/>
      <c r="M52" s="5"/>
      <c r="N52" s="5"/>
      <c r="O52" s="48">
        <v>10.089</v>
      </c>
      <c r="P52" s="5"/>
      <c r="Q52" s="5"/>
      <c r="R52" s="5"/>
      <c r="S52" s="5"/>
      <c r="T52" s="5"/>
      <c r="U52" s="5"/>
      <c r="V52" s="5"/>
      <c r="W52" s="5"/>
      <c r="X52" s="5"/>
      <c r="Y52" s="5"/>
      <c r="Z52" s="5"/>
      <c r="AA52" s="5"/>
      <c r="AB52" s="5"/>
      <c r="AC52" s="5"/>
      <c r="AD52" s="5"/>
      <c r="AE52" s="5"/>
      <c r="AF52" s="5"/>
      <c r="AG52" s="5"/>
      <c r="AH52" s="5"/>
      <c r="AI52" s="5"/>
      <c r="AJ52" s="5"/>
      <c r="AK52" s="48">
        <v>10.089</v>
      </c>
      <c r="AL52" s="49">
        <v>1.0089999999999999</v>
      </c>
      <c r="AM52" s="48">
        <v>11.098000000000001</v>
      </c>
    </row>
    <row r="53" spans="1:39" ht="9" customHeight="1">
      <c r="A53" s="31"/>
      <c r="B53" s="510"/>
      <c r="C53" s="510"/>
      <c r="D53" s="510"/>
      <c r="E53" s="510"/>
      <c r="F53" s="43"/>
      <c r="G53" s="43"/>
      <c r="H53" s="43"/>
      <c r="I53" s="43"/>
      <c r="J53" s="43"/>
      <c r="K53" s="43"/>
      <c r="L53" s="43"/>
      <c r="M53" s="43"/>
      <c r="N53" s="43"/>
      <c r="O53" s="58">
        <v>851</v>
      </c>
      <c r="P53" s="43"/>
      <c r="Q53" s="43"/>
      <c r="R53" s="43"/>
      <c r="S53" s="43"/>
      <c r="T53" s="43"/>
      <c r="U53" s="43"/>
      <c r="V53" s="43"/>
      <c r="W53" s="43"/>
      <c r="X53" s="43"/>
      <c r="Y53" s="43"/>
      <c r="Z53" s="43"/>
      <c r="AA53" s="58">
        <v>851</v>
      </c>
      <c r="AB53" s="43"/>
      <c r="AC53" s="43"/>
      <c r="AD53" s="43"/>
      <c r="AE53" s="43"/>
      <c r="AF53" s="43"/>
      <c r="AG53" s="43"/>
      <c r="AH53" s="43"/>
      <c r="AI53" s="43"/>
      <c r="AJ53" s="43"/>
      <c r="AK53" s="44">
        <v>1.7010000000000001</v>
      </c>
      <c r="AL53" s="59">
        <v>170</v>
      </c>
      <c r="AM53" s="44">
        <v>1.871</v>
      </c>
    </row>
    <row r="54" spans="1:39" ht="9" customHeight="1">
      <c r="A54" s="50"/>
      <c r="B54" s="486" t="s">
        <v>117</v>
      </c>
      <c r="C54" s="486"/>
      <c r="D54" s="24" t="s">
        <v>119</v>
      </c>
      <c r="E54" s="47"/>
      <c r="F54" s="5"/>
      <c r="G54" s="5"/>
      <c r="H54" s="5"/>
      <c r="I54" s="5"/>
      <c r="J54" s="5"/>
      <c r="K54" s="5"/>
      <c r="L54" s="5"/>
      <c r="M54" s="5"/>
      <c r="N54" s="5"/>
      <c r="O54" s="54">
        <v>851</v>
      </c>
      <c r="P54" s="5"/>
      <c r="Q54" s="5"/>
      <c r="R54" s="5"/>
      <c r="S54" s="5"/>
      <c r="T54" s="5"/>
      <c r="U54" s="5"/>
      <c r="V54" s="5"/>
      <c r="W54" s="5"/>
      <c r="X54" s="5"/>
      <c r="Y54" s="5"/>
      <c r="Z54" s="5"/>
      <c r="AA54" s="55">
        <v>851</v>
      </c>
      <c r="AB54" s="5"/>
      <c r="AC54" s="5"/>
      <c r="AD54" s="5"/>
      <c r="AE54" s="5"/>
      <c r="AF54" s="5"/>
      <c r="AG54" s="5"/>
      <c r="AH54" s="5"/>
      <c r="AI54" s="5"/>
      <c r="AJ54" s="5"/>
      <c r="AK54" s="48">
        <v>1.7010000000000001</v>
      </c>
      <c r="AL54" s="51">
        <v>170</v>
      </c>
      <c r="AM54" s="48">
        <v>1.871</v>
      </c>
    </row>
    <row r="55" spans="1:39" ht="9" customHeight="1">
      <c r="A55" s="42" t="s">
        <v>328</v>
      </c>
      <c r="B55" s="510"/>
      <c r="C55" s="510"/>
      <c r="D55" s="510"/>
      <c r="E55" s="510"/>
      <c r="F55" s="43"/>
      <c r="G55" s="43"/>
      <c r="H55" s="43"/>
      <c r="I55" s="45">
        <v>2.7970000000000002</v>
      </c>
      <c r="J55" s="43"/>
      <c r="K55" s="43"/>
      <c r="L55" s="43"/>
      <c r="M55" s="43"/>
      <c r="N55" s="43"/>
      <c r="O55" s="43"/>
      <c r="P55" s="43"/>
      <c r="Q55" s="43"/>
      <c r="R55" s="44">
        <v>6.66</v>
      </c>
      <c r="S55" s="43"/>
      <c r="T55" s="43"/>
      <c r="U55" s="43"/>
      <c r="V55" s="43"/>
      <c r="W55" s="43"/>
      <c r="X55" s="43"/>
      <c r="Y55" s="45">
        <v>2.7970000000000002</v>
      </c>
      <c r="Z55" s="43"/>
      <c r="AA55" s="43"/>
      <c r="AB55" s="43"/>
      <c r="AC55" s="43"/>
      <c r="AD55" s="43"/>
      <c r="AE55" s="43"/>
      <c r="AF55" s="43"/>
      <c r="AG55" s="44">
        <v>10.733000000000001</v>
      </c>
      <c r="AH55" s="43"/>
      <c r="AI55" s="43"/>
      <c r="AJ55" s="43"/>
      <c r="AK55" s="44">
        <v>22.988</v>
      </c>
      <c r="AL55" s="45">
        <v>2.2989999999999999</v>
      </c>
      <c r="AM55" s="44">
        <v>25.286000000000001</v>
      </c>
    </row>
    <row r="56" spans="1:39" ht="9" customHeight="1">
      <c r="A56" s="46" t="s">
        <v>284</v>
      </c>
      <c r="B56" s="486" t="s">
        <v>124</v>
      </c>
      <c r="C56" s="486"/>
      <c r="D56" s="24" t="s">
        <v>126</v>
      </c>
      <c r="E56" s="52"/>
      <c r="F56" s="5"/>
      <c r="G56" s="515"/>
      <c r="H56" s="51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row>
    <row r="57" spans="1:39" ht="9" customHeight="1">
      <c r="A57" s="31"/>
      <c r="B57" s="486"/>
      <c r="C57" s="486"/>
      <c r="D57" s="24"/>
      <c r="E57" s="47" t="s">
        <v>329</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48">
        <v>10.733000000000001</v>
      </c>
      <c r="AH57" s="5"/>
      <c r="AI57" s="5"/>
      <c r="AJ57" s="5"/>
      <c r="AK57" s="48">
        <v>10.733000000000001</v>
      </c>
      <c r="AL57" s="49">
        <v>1.073</v>
      </c>
      <c r="AM57" s="48">
        <v>11.806000000000001</v>
      </c>
    </row>
    <row r="58" spans="1:39" ht="9" customHeight="1">
      <c r="A58" s="31"/>
      <c r="B58" s="516" t="s">
        <v>133</v>
      </c>
      <c r="C58" s="516"/>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row>
    <row r="59" spans="1:39" ht="9" customHeight="1">
      <c r="A59" s="31"/>
      <c r="B59" s="517"/>
      <c r="C59" s="24" t="s">
        <v>134</v>
      </c>
      <c r="D59" s="24"/>
      <c r="E59" s="47" t="s">
        <v>330</v>
      </c>
      <c r="F59" s="5"/>
      <c r="G59" s="5"/>
      <c r="H59" s="5"/>
      <c r="I59" s="5"/>
      <c r="J59" s="5"/>
      <c r="K59" s="5"/>
      <c r="L59" s="5"/>
      <c r="M59" s="5"/>
      <c r="N59" s="5"/>
      <c r="O59" s="5"/>
      <c r="P59" s="5"/>
      <c r="Q59" s="5"/>
      <c r="R59" s="48">
        <v>6.66</v>
      </c>
      <c r="S59" s="5"/>
      <c r="T59" s="5"/>
      <c r="U59" s="5"/>
      <c r="V59" s="5"/>
      <c r="W59" s="5"/>
      <c r="X59" s="5"/>
      <c r="Y59" s="5"/>
      <c r="Z59" s="5"/>
      <c r="AA59" s="5"/>
      <c r="AB59" s="5"/>
      <c r="AC59" s="5"/>
      <c r="AD59" s="5"/>
      <c r="AE59" s="5"/>
      <c r="AF59" s="5"/>
      <c r="AG59" s="5"/>
      <c r="AH59" s="5"/>
      <c r="AI59" s="5"/>
      <c r="AJ59" s="5"/>
      <c r="AK59" s="48">
        <v>6.66</v>
      </c>
      <c r="AL59" s="51">
        <v>666</v>
      </c>
      <c r="AM59" s="48">
        <v>7.3259999999999996</v>
      </c>
    </row>
    <row r="60" spans="1:39" ht="9" customHeight="1">
      <c r="A60" s="31"/>
      <c r="B60" s="517"/>
      <c r="C60" s="24" t="s">
        <v>137</v>
      </c>
      <c r="D60" s="24"/>
      <c r="E60" s="47"/>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1:39" ht="9" customHeight="1">
      <c r="A61" s="31"/>
      <c r="B61" s="486" t="s">
        <v>138</v>
      </c>
      <c r="C61" s="486"/>
      <c r="D61" s="24"/>
      <c r="E61" s="52"/>
      <c r="F61" s="5"/>
      <c r="G61" s="515"/>
      <c r="H61" s="51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row>
    <row r="62" spans="1:39" ht="9" customHeight="1">
      <c r="A62" s="31"/>
      <c r="B62" s="486"/>
      <c r="C62" s="486"/>
      <c r="D62" s="24"/>
      <c r="E62" s="47" t="s">
        <v>331</v>
      </c>
      <c r="F62" s="5"/>
      <c r="G62" s="5"/>
      <c r="H62" s="5"/>
      <c r="I62" s="49">
        <v>2.7970000000000002</v>
      </c>
      <c r="J62" s="5"/>
      <c r="K62" s="5"/>
      <c r="L62" s="5"/>
      <c r="M62" s="5"/>
      <c r="N62" s="5"/>
      <c r="O62" s="5"/>
      <c r="P62" s="5"/>
      <c r="Q62" s="5"/>
      <c r="R62" s="5"/>
      <c r="S62" s="5"/>
      <c r="T62" s="5"/>
      <c r="U62" s="5"/>
      <c r="V62" s="5"/>
      <c r="W62" s="5"/>
      <c r="X62" s="5"/>
      <c r="Y62" s="49">
        <v>2.7970000000000002</v>
      </c>
      <c r="Z62" s="5"/>
      <c r="AA62" s="5"/>
      <c r="AB62" s="5"/>
      <c r="AC62" s="5"/>
      <c r="AD62" s="5"/>
      <c r="AE62" s="5"/>
      <c r="AF62" s="5"/>
      <c r="AG62" s="5"/>
      <c r="AH62" s="5"/>
      <c r="AI62" s="5"/>
      <c r="AJ62" s="5"/>
      <c r="AK62" s="48">
        <v>5.5949999999999998</v>
      </c>
      <c r="AL62" s="51">
        <v>559</v>
      </c>
      <c r="AM62" s="48">
        <v>6.1539999999999999</v>
      </c>
    </row>
    <row r="63" spans="1:39" ht="9" customHeight="1">
      <c r="A63" s="31"/>
      <c r="B63" s="510"/>
      <c r="C63" s="510"/>
      <c r="D63" s="510"/>
      <c r="E63" s="510"/>
      <c r="F63" s="43"/>
      <c r="G63" s="43"/>
      <c r="H63" s="43"/>
      <c r="I63" s="45">
        <v>1.3320000000000001</v>
      </c>
      <c r="J63" s="43"/>
      <c r="K63" s="43"/>
      <c r="L63" s="43"/>
      <c r="M63" s="43"/>
      <c r="N63" s="43"/>
      <c r="O63" s="43"/>
      <c r="P63" s="43"/>
      <c r="Q63" s="43"/>
      <c r="R63" s="43"/>
      <c r="S63" s="43"/>
      <c r="T63" s="43"/>
      <c r="U63" s="43"/>
      <c r="V63" s="43"/>
      <c r="W63" s="43"/>
      <c r="X63" s="43"/>
      <c r="Y63" s="45">
        <v>1.3320000000000001</v>
      </c>
      <c r="Z63" s="43"/>
      <c r="AA63" s="43"/>
      <c r="AB63" s="43"/>
      <c r="AC63" s="43"/>
      <c r="AD63" s="43"/>
      <c r="AE63" s="43"/>
      <c r="AF63" s="43"/>
      <c r="AG63" s="44">
        <v>14.175000000000001</v>
      </c>
      <c r="AH63" s="43"/>
      <c r="AI63" s="43"/>
      <c r="AJ63" s="43"/>
      <c r="AK63" s="44">
        <v>16.838999999999999</v>
      </c>
      <c r="AL63" s="45">
        <v>1.6840000000000002</v>
      </c>
      <c r="AM63" s="44">
        <v>18.523</v>
      </c>
    </row>
    <row r="64" spans="1:39" ht="9" customHeight="1">
      <c r="A64" s="31"/>
      <c r="B64" s="486" t="s">
        <v>144</v>
      </c>
      <c r="C64" s="486"/>
      <c r="D64" s="24"/>
      <c r="E64" s="52"/>
      <c r="F64" s="5"/>
      <c r="G64" s="515"/>
      <c r="H64" s="51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row>
    <row r="65" spans="1:39" ht="9" customHeight="1">
      <c r="A65" s="31"/>
      <c r="B65" s="486"/>
      <c r="C65" s="486"/>
      <c r="D65" s="24"/>
      <c r="E65" s="47"/>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48">
        <v>14.175000000000001</v>
      </c>
      <c r="AH65" s="5"/>
      <c r="AI65" s="5"/>
      <c r="AJ65" s="5"/>
      <c r="AK65" s="48">
        <v>14.175000000000001</v>
      </c>
      <c r="AL65" s="49">
        <v>1.4179999999999999</v>
      </c>
      <c r="AM65" s="48">
        <v>15.593</v>
      </c>
    </row>
    <row r="66" spans="1:39" ht="9" customHeight="1">
      <c r="A66" s="31"/>
      <c r="B66" s="486" t="s">
        <v>148</v>
      </c>
      <c r="C66" s="486"/>
      <c r="D66" s="24"/>
      <c r="E66" s="52"/>
      <c r="F66" s="5"/>
      <c r="G66" s="515"/>
      <c r="H66" s="51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1:39" ht="9" customHeight="1">
      <c r="A67" s="31"/>
      <c r="B67" s="486"/>
      <c r="C67" s="486"/>
      <c r="D67" s="24"/>
      <c r="E67" s="47"/>
      <c r="F67" s="5"/>
      <c r="G67" s="5"/>
      <c r="H67" s="5"/>
      <c r="I67" s="49">
        <v>1.3320000000000001</v>
      </c>
      <c r="J67" s="5"/>
      <c r="K67" s="5"/>
      <c r="L67" s="5"/>
      <c r="M67" s="5"/>
      <c r="N67" s="5"/>
      <c r="O67" s="5"/>
      <c r="P67" s="5"/>
      <c r="Q67" s="5"/>
      <c r="R67" s="5"/>
      <c r="S67" s="5"/>
      <c r="T67" s="5"/>
      <c r="U67" s="5"/>
      <c r="V67" s="5"/>
      <c r="W67" s="5"/>
      <c r="X67" s="5"/>
      <c r="Y67" s="49">
        <v>1.3320000000000001</v>
      </c>
      <c r="Z67" s="5"/>
      <c r="AA67" s="5"/>
      <c r="AB67" s="5"/>
      <c r="AC67" s="5"/>
      <c r="AD67" s="5"/>
      <c r="AE67" s="5"/>
      <c r="AF67" s="5"/>
      <c r="AG67" s="5"/>
      <c r="AH67" s="5"/>
      <c r="AI67" s="5"/>
      <c r="AJ67" s="5"/>
      <c r="AK67" s="48">
        <v>2.6640000000000001</v>
      </c>
      <c r="AL67" s="51">
        <v>266</v>
      </c>
      <c r="AM67" s="48">
        <v>2.931</v>
      </c>
    </row>
    <row r="68" spans="1:39" ht="9" customHeight="1">
      <c r="A68" s="31"/>
      <c r="B68" s="510"/>
      <c r="C68" s="510"/>
      <c r="D68" s="510"/>
      <c r="E68" s="510"/>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4">
        <v>2.1709999999999998</v>
      </c>
      <c r="AH68" s="43"/>
      <c r="AI68" s="43"/>
      <c r="AJ68" s="43"/>
      <c r="AK68" s="44">
        <v>2.1709999999999998</v>
      </c>
      <c r="AL68" s="59">
        <v>217</v>
      </c>
      <c r="AM68" s="44">
        <v>2.3879999999999999</v>
      </c>
    </row>
    <row r="69" spans="1:39" ht="9" customHeight="1">
      <c r="A69" s="31"/>
      <c r="B69" s="486" t="s">
        <v>151</v>
      </c>
      <c r="C69" s="486"/>
      <c r="D69" s="24"/>
      <c r="E69" s="47"/>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48">
        <v>2.1709999999999998</v>
      </c>
      <c r="AH69" s="5"/>
      <c r="AI69" s="5"/>
      <c r="AJ69" s="5"/>
      <c r="AK69" s="48">
        <v>2.1709999999999998</v>
      </c>
      <c r="AL69" s="51">
        <v>217</v>
      </c>
      <c r="AM69" s="48">
        <v>2.3879999999999999</v>
      </c>
    </row>
    <row r="70" spans="1:39" ht="9" customHeight="1">
      <c r="A70" s="31"/>
      <c r="B70" s="510" t="s">
        <v>285</v>
      </c>
      <c r="C70" s="510"/>
      <c r="D70" s="510"/>
      <c r="E70" s="510"/>
      <c r="F70" s="43"/>
      <c r="G70" s="43"/>
      <c r="H70" s="43"/>
      <c r="I70" s="43"/>
      <c r="J70" s="43"/>
      <c r="K70" s="43"/>
      <c r="L70" s="43"/>
      <c r="M70" s="43"/>
      <c r="N70" s="43"/>
      <c r="O70" s="43"/>
      <c r="P70" s="43"/>
      <c r="Q70" s="43"/>
      <c r="R70" s="44">
        <v>1.107</v>
      </c>
      <c r="S70" s="43"/>
      <c r="T70" s="43"/>
      <c r="U70" s="43"/>
      <c r="V70" s="43"/>
      <c r="W70" s="43"/>
      <c r="X70" s="43"/>
      <c r="Y70" s="43"/>
      <c r="Z70" s="43"/>
      <c r="AA70" s="43"/>
      <c r="AB70" s="43"/>
      <c r="AC70" s="43"/>
      <c r="AD70" s="43"/>
      <c r="AE70" s="43"/>
      <c r="AF70" s="43"/>
      <c r="AG70" s="44">
        <v>1.107</v>
      </c>
      <c r="AH70" s="43"/>
      <c r="AI70" s="43"/>
      <c r="AJ70" s="43"/>
      <c r="AK70" s="44">
        <v>2.214</v>
      </c>
      <c r="AL70" s="59">
        <v>221</v>
      </c>
      <c r="AM70" s="44">
        <v>2.4350000000000001</v>
      </c>
    </row>
    <row r="71" spans="1:39" ht="9" customHeight="1">
      <c r="A71" s="31"/>
      <c r="B71" s="486" t="s">
        <v>157</v>
      </c>
      <c r="C71" s="486"/>
      <c r="D71" s="24"/>
      <c r="E71" s="47" t="s">
        <v>332</v>
      </c>
      <c r="F71" s="5"/>
      <c r="G71" s="5"/>
      <c r="H71" s="5"/>
      <c r="I71" s="5"/>
      <c r="J71" s="5"/>
      <c r="K71" s="5"/>
      <c r="L71" s="5"/>
      <c r="M71" s="5"/>
      <c r="N71" s="5"/>
      <c r="O71" s="5"/>
      <c r="P71" s="5"/>
      <c r="Q71" s="5"/>
      <c r="R71" s="54">
        <v>738</v>
      </c>
      <c r="S71" s="5"/>
      <c r="T71" s="5"/>
      <c r="U71" s="5"/>
      <c r="V71" s="5"/>
      <c r="W71" s="5"/>
      <c r="X71" s="5"/>
      <c r="Y71" s="5"/>
      <c r="Z71" s="5"/>
      <c r="AA71" s="5"/>
      <c r="AB71" s="5"/>
      <c r="AC71" s="5"/>
      <c r="AD71" s="5"/>
      <c r="AE71" s="5"/>
      <c r="AF71" s="5"/>
      <c r="AG71" s="55">
        <v>738</v>
      </c>
      <c r="AH71" s="5"/>
      <c r="AI71" s="5"/>
      <c r="AJ71" s="5"/>
      <c r="AK71" s="48">
        <v>1.476</v>
      </c>
      <c r="AL71" s="51">
        <v>148</v>
      </c>
      <c r="AM71" s="48">
        <v>1.6240000000000001</v>
      </c>
    </row>
    <row r="72" spans="1:39" ht="9" customHeight="1">
      <c r="A72" s="31"/>
      <c r="B72" s="486" t="s">
        <v>160</v>
      </c>
      <c r="C72" s="486"/>
      <c r="D72" s="24"/>
      <c r="E72" s="47"/>
      <c r="F72" s="5"/>
      <c r="G72" s="5"/>
      <c r="H72" s="5"/>
      <c r="I72" s="5"/>
      <c r="J72" s="5"/>
      <c r="K72" s="5"/>
      <c r="L72" s="5"/>
      <c r="M72" s="5"/>
      <c r="N72" s="5"/>
      <c r="O72" s="5"/>
      <c r="P72" s="5"/>
      <c r="Q72" s="5"/>
      <c r="R72" s="54">
        <v>369</v>
      </c>
      <c r="S72" s="5"/>
      <c r="T72" s="5"/>
      <c r="U72" s="5"/>
      <c r="V72" s="5"/>
      <c r="W72" s="5"/>
      <c r="X72" s="5"/>
      <c r="Y72" s="5"/>
      <c r="Z72" s="5"/>
      <c r="AA72" s="5"/>
      <c r="AB72" s="5"/>
      <c r="AC72" s="5"/>
      <c r="AD72" s="5"/>
      <c r="AE72" s="5"/>
      <c r="AF72" s="5"/>
      <c r="AG72" s="55">
        <v>369</v>
      </c>
      <c r="AH72" s="5"/>
      <c r="AI72" s="5"/>
      <c r="AJ72" s="5"/>
      <c r="AK72" s="54">
        <v>738</v>
      </c>
      <c r="AL72" s="51">
        <v>74</v>
      </c>
      <c r="AM72" s="54">
        <v>812</v>
      </c>
    </row>
    <row r="73" spans="1:39" ht="9" customHeight="1">
      <c r="A73" s="31"/>
      <c r="B73" s="510"/>
      <c r="C73" s="510"/>
      <c r="D73" s="510"/>
      <c r="E73" s="510"/>
      <c r="F73" s="43"/>
      <c r="G73" s="43"/>
      <c r="H73" s="43"/>
      <c r="I73" s="43"/>
      <c r="J73" s="43"/>
      <c r="K73" s="43"/>
      <c r="L73" s="43"/>
      <c r="M73" s="43"/>
      <c r="N73" s="43"/>
      <c r="O73" s="43"/>
      <c r="P73" s="43"/>
      <c r="Q73" s="43"/>
      <c r="R73" s="44">
        <v>2.754</v>
      </c>
      <c r="S73" s="43"/>
      <c r="T73" s="43"/>
      <c r="U73" s="43"/>
      <c r="V73" s="43"/>
      <c r="W73" s="59">
        <v>800</v>
      </c>
      <c r="X73" s="43"/>
      <c r="Y73" s="43"/>
      <c r="Z73" s="43"/>
      <c r="AA73" s="43"/>
      <c r="AB73" s="43"/>
      <c r="AC73" s="43"/>
      <c r="AD73" s="43"/>
      <c r="AE73" s="43"/>
      <c r="AF73" s="43"/>
      <c r="AG73" s="44">
        <v>8.8290000000000006</v>
      </c>
      <c r="AH73" s="43"/>
      <c r="AI73" s="43"/>
      <c r="AJ73" s="43"/>
      <c r="AK73" s="44">
        <v>12.382999999999999</v>
      </c>
      <c r="AL73" s="45">
        <v>1.238</v>
      </c>
      <c r="AM73" s="44">
        <v>13.621</v>
      </c>
    </row>
    <row r="74" spans="1:39" ht="9" customHeight="1">
      <c r="A74" s="31"/>
      <c r="B74" s="486" t="s">
        <v>163</v>
      </c>
      <c r="C74" s="486"/>
      <c r="D74" s="24"/>
      <c r="E74" s="47"/>
      <c r="F74" s="5"/>
      <c r="G74" s="5"/>
      <c r="H74" s="5"/>
      <c r="I74" s="5"/>
      <c r="J74" s="5"/>
      <c r="K74" s="5"/>
      <c r="L74" s="5"/>
      <c r="M74" s="5"/>
      <c r="N74" s="5"/>
      <c r="O74" s="5"/>
      <c r="P74" s="5"/>
      <c r="Q74" s="5"/>
      <c r="R74" s="48">
        <v>2.754</v>
      </c>
      <c r="S74" s="5"/>
      <c r="T74" s="5"/>
      <c r="U74" s="5"/>
      <c r="V74" s="5"/>
      <c r="W74" s="5"/>
      <c r="X74" s="5"/>
      <c r="Y74" s="5"/>
      <c r="Z74" s="5"/>
      <c r="AA74" s="5"/>
      <c r="AB74" s="5"/>
      <c r="AC74" s="5"/>
      <c r="AD74" s="5"/>
      <c r="AE74" s="5"/>
      <c r="AF74" s="5"/>
      <c r="AG74" s="48">
        <v>2.754</v>
      </c>
      <c r="AH74" s="5"/>
      <c r="AI74" s="5"/>
      <c r="AJ74" s="5"/>
      <c r="AK74" s="48">
        <v>5.508</v>
      </c>
      <c r="AL74" s="51">
        <v>551</v>
      </c>
      <c r="AM74" s="48">
        <v>6.0590000000000002</v>
      </c>
    </row>
    <row r="75" spans="1:39" ht="9" customHeight="1">
      <c r="A75" s="31"/>
      <c r="B75" s="486" t="s">
        <v>166</v>
      </c>
      <c r="C75" s="486"/>
      <c r="D75" s="24"/>
      <c r="E75" s="47"/>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48">
        <v>3.645</v>
      </c>
      <c r="AH75" s="5"/>
      <c r="AI75" s="5"/>
      <c r="AJ75" s="5"/>
      <c r="AK75" s="48">
        <v>3.645</v>
      </c>
      <c r="AL75" s="51">
        <v>365</v>
      </c>
      <c r="AM75" s="48">
        <v>4.01</v>
      </c>
    </row>
    <row r="76" spans="1:39" ht="9" customHeight="1">
      <c r="A76" s="31"/>
      <c r="B76" s="486" t="s">
        <v>168</v>
      </c>
      <c r="C76" s="486"/>
      <c r="D76" s="24"/>
      <c r="E76" s="47"/>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48">
        <v>2.4300000000000002</v>
      </c>
      <c r="AH76" s="5"/>
      <c r="AI76" s="5"/>
      <c r="AJ76" s="5"/>
      <c r="AK76" s="48">
        <v>2.4300000000000002</v>
      </c>
      <c r="AL76" s="51">
        <v>243</v>
      </c>
      <c r="AM76" s="48">
        <v>2.673</v>
      </c>
    </row>
    <row r="77" spans="1:39" ht="9" customHeight="1">
      <c r="A77" s="31"/>
      <c r="B77" s="486" t="s">
        <v>171</v>
      </c>
      <c r="C77" s="486"/>
      <c r="D77" s="24"/>
      <c r="E77" s="47" t="s">
        <v>333</v>
      </c>
      <c r="F77" s="5"/>
      <c r="G77" s="5"/>
      <c r="H77" s="5"/>
      <c r="I77" s="5"/>
      <c r="J77" s="5"/>
      <c r="K77" s="5"/>
      <c r="L77" s="5"/>
      <c r="M77" s="5"/>
      <c r="N77" s="5"/>
      <c r="O77" s="5"/>
      <c r="P77" s="5"/>
      <c r="Q77" s="5"/>
      <c r="R77" s="5"/>
      <c r="S77" s="5"/>
      <c r="T77" s="5"/>
      <c r="U77" s="5"/>
      <c r="V77" s="5"/>
      <c r="W77" s="51">
        <v>800</v>
      </c>
      <c r="X77" s="5"/>
      <c r="Y77" s="5"/>
      <c r="Z77" s="5"/>
      <c r="AA77" s="5"/>
      <c r="AB77" s="5"/>
      <c r="AC77" s="5"/>
      <c r="AD77" s="5"/>
      <c r="AE77" s="5"/>
      <c r="AF77" s="5"/>
      <c r="AG77" s="5"/>
      <c r="AH77" s="5"/>
      <c r="AI77" s="5"/>
      <c r="AJ77" s="5"/>
      <c r="AK77" s="54">
        <v>800</v>
      </c>
      <c r="AL77" s="51">
        <v>80</v>
      </c>
      <c r="AM77" s="54">
        <v>880</v>
      </c>
    </row>
    <row r="78" spans="1:39" ht="9" customHeight="1">
      <c r="A78" s="31"/>
      <c r="B78" s="486" t="s">
        <v>174</v>
      </c>
      <c r="C78" s="486"/>
      <c r="D78" s="24"/>
      <c r="E78" s="47"/>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row>
    <row r="79" spans="1:39" ht="9" customHeight="1">
      <c r="A79" s="31"/>
      <c r="B79" s="510"/>
      <c r="C79" s="510"/>
      <c r="D79" s="510"/>
      <c r="E79" s="510"/>
      <c r="F79" s="43"/>
      <c r="G79" s="43"/>
      <c r="H79" s="43"/>
      <c r="I79" s="43"/>
      <c r="J79" s="43"/>
      <c r="K79" s="43"/>
      <c r="L79" s="43"/>
      <c r="M79" s="43"/>
      <c r="N79" s="43"/>
      <c r="O79" s="43"/>
      <c r="P79" s="43"/>
      <c r="Q79" s="43"/>
      <c r="R79" s="44">
        <v>7.165</v>
      </c>
      <c r="S79" s="43"/>
      <c r="T79" s="43"/>
      <c r="U79" s="43"/>
      <c r="V79" s="43"/>
      <c r="W79" s="43"/>
      <c r="X79" s="43"/>
      <c r="Y79" s="43"/>
      <c r="Z79" s="43"/>
      <c r="AA79" s="43"/>
      <c r="AB79" s="43"/>
      <c r="AC79" s="43"/>
      <c r="AD79" s="43"/>
      <c r="AE79" s="43"/>
      <c r="AF79" s="43"/>
      <c r="AG79" s="44">
        <v>7.8490000000000002</v>
      </c>
      <c r="AH79" s="43"/>
      <c r="AI79" s="43"/>
      <c r="AJ79" s="43"/>
      <c r="AK79" s="44">
        <v>15.015000000000001</v>
      </c>
      <c r="AL79" s="45">
        <v>1.5009999999999999</v>
      </c>
      <c r="AM79" s="44">
        <v>16.515999999999998</v>
      </c>
    </row>
    <row r="80" spans="1:39" ht="9" customHeight="1">
      <c r="A80" s="31"/>
      <c r="B80" s="486" t="s">
        <v>177</v>
      </c>
      <c r="C80" s="486"/>
      <c r="D80" s="24"/>
      <c r="E80" s="47"/>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5">
        <v>684</v>
      </c>
      <c r="AH80" s="5"/>
      <c r="AI80" s="5"/>
      <c r="AJ80" s="5"/>
      <c r="AK80" s="54">
        <v>684</v>
      </c>
      <c r="AL80" s="51">
        <v>68</v>
      </c>
      <c r="AM80" s="54">
        <v>752</v>
      </c>
    </row>
    <row r="81" spans="1:39" ht="9" customHeight="1">
      <c r="A81" s="31"/>
      <c r="B81" s="486" t="s">
        <v>179</v>
      </c>
      <c r="C81" s="486"/>
      <c r="D81" s="24"/>
      <c r="E81" s="47"/>
      <c r="F81" s="5"/>
      <c r="G81" s="5"/>
      <c r="H81" s="5"/>
      <c r="I81" s="5"/>
      <c r="J81" s="5"/>
      <c r="K81" s="5"/>
      <c r="L81" s="5"/>
      <c r="M81" s="5"/>
      <c r="N81" s="5"/>
      <c r="O81" s="5"/>
      <c r="P81" s="5"/>
      <c r="Q81" s="5"/>
      <c r="R81" s="48">
        <v>1.9929999999999999</v>
      </c>
      <c r="S81" s="5"/>
      <c r="T81" s="5"/>
      <c r="U81" s="5"/>
      <c r="V81" s="5"/>
      <c r="W81" s="5"/>
      <c r="X81" s="5"/>
      <c r="Y81" s="5"/>
      <c r="Z81" s="5"/>
      <c r="AA81" s="5"/>
      <c r="AB81" s="5"/>
      <c r="AC81" s="5"/>
      <c r="AD81" s="5"/>
      <c r="AE81" s="5"/>
      <c r="AF81" s="5"/>
      <c r="AG81" s="48">
        <v>1.9929999999999999</v>
      </c>
      <c r="AH81" s="5"/>
      <c r="AI81" s="5"/>
      <c r="AJ81" s="5"/>
      <c r="AK81" s="48">
        <v>3.9849999999999999</v>
      </c>
      <c r="AL81" s="51">
        <v>399</v>
      </c>
      <c r="AM81" s="48">
        <v>4.3840000000000003</v>
      </c>
    </row>
    <row r="82" spans="1:39" ht="9" customHeight="1">
      <c r="A82" s="31"/>
      <c r="B82" s="486" t="s">
        <v>182</v>
      </c>
      <c r="C82" s="486"/>
      <c r="D82" s="24"/>
      <c r="E82" s="47"/>
      <c r="F82" s="5"/>
      <c r="G82" s="5"/>
      <c r="H82" s="5"/>
      <c r="I82" s="5"/>
      <c r="J82" s="5"/>
      <c r="K82" s="5"/>
      <c r="L82" s="5"/>
      <c r="M82" s="5"/>
      <c r="N82" s="5"/>
      <c r="O82" s="5"/>
      <c r="P82" s="5"/>
      <c r="Q82" s="5"/>
      <c r="R82" s="54">
        <v>684</v>
      </c>
      <c r="S82" s="5"/>
      <c r="T82" s="5"/>
      <c r="U82" s="5"/>
      <c r="V82" s="5"/>
      <c r="W82" s="5"/>
      <c r="X82" s="5"/>
      <c r="Y82" s="5"/>
      <c r="Z82" s="5"/>
      <c r="AA82" s="5"/>
      <c r="AB82" s="5"/>
      <c r="AC82" s="5"/>
      <c r="AD82" s="5"/>
      <c r="AE82" s="5"/>
      <c r="AF82" s="5"/>
      <c r="AG82" s="55">
        <v>684</v>
      </c>
      <c r="AH82" s="5"/>
      <c r="AI82" s="5"/>
      <c r="AJ82" s="5"/>
      <c r="AK82" s="48">
        <v>1.3679999999999999</v>
      </c>
      <c r="AL82" s="51">
        <v>137</v>
      </c>
      <c r="AM82" s="48">
        <v>1.5049999999999999</v>
      </c>
    </row>
    <row r="83" spans="1:39" ht="9" customHeight="1">
      <c r="A83" s="31"/>
      <c r="B83" s="486" t="s">
        <v>184</v>
      </c>
      <c r="C83" s="486"/>
      <c r="D83" s="24"/>
      <c r="E83" s="47"/>
      <c r="F83" s="5"/>
      <c r="G83" s="5"/>
      <c r="H83" s="5"/>
      <c r="I83" s="5"/>
      <c r="J83" s="5"/>
      <c r="K83" s="5"/>
      <c r="L83" s="5"/>
      <c r="M83" s="5"/>
      <c r="N83" s="5"/>
      <c r="O83" s="5"/>
      <c r="P83" s="5"/>
      <c r="Q83" s="5"/>
      <c r="R83" s="48">
        <v>4.4889999999999999</v>
      </c>
      <c r="S83" s="5"/>
      <c r="T83" s="5"/>
      <c r="U83" s="5"/>
      <c r="V83" s="5"/>
      <c r="W83" s="5"/>
      <c r="X83" s="5"/>
      <c r="Y83" s="5"/>
      <c r="Z83" s="5"/>
      <c r="AA83" s="5"/>
      <c r="AB83" s="5"/>
      <c r="AC83" s="5"/>
      <c r="AD83" s="5"/>
      <c r="AE83" s="5"/>
      <c r="AF83" s="5"/>
      <c r="AG83" s="48">
        <v>4.4889999999999999</v>
      </c>
      <c r="AH83" s="5"/>
      <c r="AI83" s="5"/>
      <c r="AJ83" s="5"/>
      <c r="AK83" s="48">
        <v>8.9779999999999998</v>
      </c>
      <c r="AL83" s="51">
        <v>898</v>
      </c>
      <c r="AM83" s="48">
        <v>9.875</v>
      </c>
    </row>
    <row r="84" spans="1:39" ht="9" customHeight="1">
      <c r="A84" s="31"/>
      <c r="B84" s="510" t="s">
        <v>286</v>
      </c>
      <c r="C84" s="510"/>
      <c r="D84" s="510"/>
      <c r="E84" s="510"/>
      <c r="F84" s="43"/>
      <c r="G84" s="43"/>
      <c r="H84" s="43"/>
      <c r="I84" s="43"/>
      <c r="J84" s="43"/>
      <c r="K84" s="43"/>
      <c r="L84" s="43"/>
      <c r="M84" s="43"/>
      <c r="N84" s="43"/>
      <c r="O84" s="43"/>
      <c r="P84" s="43"/>
      <c r="Q84" s="43"/>
      <c r="R84" s="44">
        <v>4.0590000000000002</v>
      </c>
      <c r="S84" s="43"/>
      <c r="T84" s="43"/>
      <c r="U84" s="43"/>
      <c r="V84" s="43"/>
      <c r="W84" s="45">
        <v>5.67</v>
      </c>
      <c r="X84" s="43"/>
      <c r="Y84" s="43"/>
      <c r="Z84" s="43"/>
      <c r="AA84" s="43"/>
      <c r="AB84" s="43"/>
      <c r="AC84" s="43"/>
      <c r="AD84" s="43"/>
      <c r="AE84" s="43"/>
      <c r="AF84" s="43"/>
      <c r="AG84" s="43"/>
      <c r="AH84" s="43"/>
      <c r="AI84" s="43"/>
      <c r="AJ84" s="43"/>
      <c r="AK84" s="44">
        <v>9.7289999999999992</v>
      </c>
      <c r="AL84" s="59">
        <v>973</v>
      </c>
      <c r="AM84" s="44">
        <v>10.702</v>
      </c>
    </row>
    <row r="85" spans="1:39" ht="9" customHeight="1">
      <c r="A85" s="31"/>
      <c r="B85" s="486" t="s">
        <v>187</v>
      </c>
      <c r="C85" s="486"/>
      <c r="D85" s="24"/>
      <c r="E85" s="47"/>
      <c r="F85" s="5"/>
      <c r="G85" s="5"/>
      <c r="H85" s="5"/>
      <c r="I85" s="5"/>
      <c r="J85" s="5"/>
      <c r="K85" s="5"/>
      <c r="L85" s="5"/>
      <c r="M85" s="5"/>
      <c r="N85" s="5"/>
      <c r="O85" s="5"/>
      <c r="P85" s="5"/>
      <c r="Q85" s="5"/>
      <c r="R85" s="48">
        <v>3.3210000000000002</v>
      </c>
      <c r="S85" s="5"/>
      <c r="T85" s="5"/>
      <c r="U85" s="5"/>
      <c r="V85" s="5"/>
      <c r="W85" s="5"/>
      <c r="X85" s="5"/>
      <c r="Y85" s="5"/>
      <c r="Z85" s="5"/>
      <c r="AA85" s="5"/>
      <c r="AB85" s="5"/>
      <c r="AC85" s="5"/>
      <c r="AD85" s="5"/>
      <c r="AE85" s="5"/>
      <c r="AF85" s="5"/>
      <c r="AG85" s="5"/>
      <c r="AH85" s="5"/>
      <c r="AI85" s="5"/>
      <c r="AJ85" s="5"/>
      <c r="AK85" s="48">
        <v>3.3210000000000002</v>
      </c>
      <c r="AL85" s="51">
        <v>332</v>
      </c>
      <c r="AM85" s="48">
        <v>3.653</v>
      </c>
    </row>
    <row r="86" spans="1:39" ht="9" customHeight="1">
      <c r="A86" s="31"/>
      <c r="B86" s="486" t="s">
        <v>190</v>
      </c>
      <c r="C86" s="486"/>
      <c r="D86" s="24"/>
      <c r="E86" s="47" t="s">
        <v>334</v>
      </c>
      <c r="F86" s="5"/>
      <c r="G86" s="5"/>
      <c r="H86" s="5"/>
      <c r="I86" s="5"/>
      <c r="J86" s="5"/>
      <c r="K86" s="5"/>
      <c r="L86" s="5"/>
      <c r="M86" s="5"/>
      <c r="N86" s="5"/>
      <c r="O86" s="5"/>
      <c r="P86" s="5"/>
      <c r="Q86" s="5"/>
      <c r="R86" s="5"/>
      <c r="S86" s="5"/>
      <c r="T86" s="5"/>
      <c r="U86" s="5"/>
      <c r="V86" s="5"/>
      <c r="W86" s="49">
        <v>5.67</v>
      </c>
      <c r="X86" s="5"/>
      <c r="Y86" s="5"/>
      <c r="Z86" s="5"/>
      <c r="AA86" s="5"/>
      <c r="AB86" s="5"/>
      <c r="AC86" s="5"/>
      <c r="AD86" s="5"/>
      <c r="AE86" s="5"/>
      <c r="AF86" s="5"/>
      <c r="AG86" s="5"/>
      <c r="AH86" s="5"/>
      <c r="AI86" s="5"/>
      <c r="AJ86" s="5"/>
      <c r="AK86" s="48">
        <v>5.67</v>
      </c>
      <c r="AL86" s="51">
        <v>567</v>
      </c>
      <c r="AM86" s="48">
        <v>6.2370000000000001</v>
      </c>
    </row>
    <row r="87" spans="1:39" ht="9" customHeight="1">
      <c r="A87" s="31"/>
      <c r="B87" s="486" t="s">
        <v>193</v>
      </c>
      <c r="C87" s="486"/>
      <c r="D87" s="24"/>
      <c r="E87" s="47"/>
      <c r="F87" s="5"/>
      <c r="G87" s="5"/>
      <c r="H87" s="5"/>
      <c r="I87" s="5"/>
      <c r="J87" s="5"/>
      <c r="K87" s="5"/>
      <c r="L87" s="5"/>
      <c r="M87" s="5"/>
      <c r="N87" s="5"/>
      <c r="O87" s="5"/>
      <c r="P87" s="5"/>
      <c r="Q87" s="5"/>
      <c r="R87" s="54">
        <v>738</v>
      </c>
      <c r="S87" s="5"/>
      <c r="T87" s="5"/>
      <c r="U87" s="5"/>
      <c r="V87" s="5"/>
      <c r="W87" s="5"/>
      <c r="X87" s="5"/>
      <c r="Y87" s="5"/>
      <c r="Z87" s="5"/>
      <c r="AA87" s="5"/>
      <c r="AB87" s="5"/>
      <c r="AC87" s="5"/>
      <c r="AD87" s="5"/>
      <c r="AE87" s="5"/>
      <c r="AF87" s="5"/>
      <c r="AG87" s="5"/>
      <c r="AH87" s="5"/>
      <c r="AI87" s="5"/>
      <c r="AJ87" s="5"/>
      <c r="AK87" s="54">
        <v>738</v>
      </c>
      <c r="AL87" s="51">
        <v>74</v>
      </c>
      <c r="AM87" s="54">
        <v>812</v>
      </c>
    </row>
    <row r="88" spans="1:39" ht="9" customHeight="1">
      <c r="A88" s="31"/>
      <c r="B88" s="510" t="s">
        <v>287</v>
      </c>
      <c r="C88" s="510"/>
      <c r="D88" s="510"/>
      <c r="E88" s="510"/>
      <c r="F88" s="43"/>
      <c r="G88" s="43"/>
      <c r="H88" s="43"/>
      <c r="I88" s="43"/>
      <c r="J88" s="43"/>
      <c r="K88" s="43"/>
      <c r="L88" s="43"/>
      <c r="M88" s="43"/>
      <c r="N88" s="43"/>
      <c r="O88" s="43"/>
      <c r="P88" s="43"/>
      <c r="Q88" s="43"/>
      <c r="R88" s="58">
        <v>813</v>
      </c>
      <c r="S88" s="43"/>
      <c r="T88" s="43"/>
      <c r="U88" s="43"/>
      <c r="V88" s="43"/>
      <c r="W88" s="43"/>
      <c r="X88" s="43"/>
      <c r="Y88" s="43"/>
      <c r="Z88" s="43"/>
      <c r="AA88" s="43"/>
      <c r="AB88" s="43"/>
      <c r="AC88" s="43"/>
      <c r="AD88" s="43"/>
      <c r="AE88" s="43"/>
      <c r="AF88" s="43"/>
      <c r="AG88" s="44">
        <v>13.986000000000001</v>
      </c>
      <c r="AH88" s="43"/>
      <c r="AI88" s="43"/>
      <c r="AJ88" s="43"/>
      <c r="AK88" s="44">
        <v>14.798999999999999</v>
      </c>
      <c r="AL88" s="45">
        <v>1.48</v>
      </c>
      <c r="AM88" s="44">
        <v>16.277999999999999</v>
      </c>
    </row>
    <row r="89" spans="1:39" ht="9" customHeight="1">
      <c r="A89" s="31"/>
      <c r="B89" s="486" t="s">
        <v>196</v>
      </c>
      <c r="C89" s="486"/>
      <c r="D89" s="24"/>
      <c r="E89" s="47"/>
      <c r="F89" s="5"/>
      <c r="G89" s="5"/>
      <c r="H89" s="5"/>
      <c r="I89" s="5"/>
      <c r="J89" s="5"/>
      <c r="K89" s="5"/>
      <c r="L89" s="5"/>
      <c r="M89" s="5"/>
      <c r="N89" s="5"/>
      <c r="O89" s="5"/>
      <c r="P89" s="5"/>
      <c r="Q89" s="5"/>
      <c r="R89" s="54">
        <v>813</v>
      </c>
      <c r="S89" s="5"/>
      <c r="T89" s="5"/>
      <c r="U89" s="5"/>
      <c r="V89" s="5"/>
      <c r="W89" s="5"/>
      <c r="X89" s="5"/>
      <c r="Y89" s="5"/>
      <c r="Z89" s="5"/>
      <c r="AA89" s="5"/>
      <c r="AB89" s="5"/>
      <c r="AC89" s="5"/>
      <c r="AD89" s="5"/>
      <c r="AE89" s="5"/>
      <c r="AF89" s="5"/>
      <c r="AG89" s="5"/>
      <c r="AH89" s="5"/>
      <c r="AI89" s="5"/>
      <c r="AJ89" s="5"/>
      <c r="AK89" s="54">
        <v>813</v>
      </c>
      <c r="AL89" s="51">
        <v>81</v>
      </c>
      <c r="AM89" s="54">
        <v>894</v>
      </c>
    </row>
    <row r="90" spans="1:39" ht="9" customHeight="1">
      <c r="A90" s="31"/>
      <c r="B90" s="486"/>
      <c r="C90" s="486"/>
      <c r="D90" s="24"/>
      <c r="E90" s="47"/>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48">
        <v>13.986000000000001</v>
      </c>
      <c r="AH90" s="5"/>
      <c r="AI90" s="5"/>
      <c r="AJ90" s="5"/>
      <c r="AK90" s="48">
        <v>13.986000000000001</v>
      </c>
      <c r="AL90" s="49">
        <v>1.399</v>
      </c>
      <c r="AM90" s="48">
        <v>15.385</v>
      </c>
    </row>
    <row r="91" spans="1:39" ht="9" customHeight="1">
      <c r="A91" s="31"/>
      <c r="B91" s="510" t="s">
        <v>288</v>
      </c>
      <c r="C91" s="510"/>
      <c r="D91" s="510"/>
      <c r="E91" s="510"/>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row>
    <row r="92" spans="1:39" ht="9" customHeight="1">
      <c r="A92" s="31"/>
      <c r="B92" s="486" t="s">
        <v>202</v>
      </c>
      <c r="C92" s="486"/>
      <c r="D92" s="24"/>
      <c r="E92" s="47" t="s">
        <v>335</v>
      </c>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row>
    <row r="93" spans="1:39" ht="9" customHeight="1">
      <c r="A93" s="31"/>
      <c r="B93" s="486"/>
      <c r="C93" s="486"/>
      <c r="D93" s="24" t="s">
        <v>206</v>
      </c>
      <c r="E93" s="47"/>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row>
    <row r="94" spans="1:39" ht="9" customHeight="1">
      <c r="A94" s="31"/>
      <c r="B94" s="486" t="s">
        <v>207</v>
      </c>
      <c r="C94" s="486"/>
      <c r="D94" s="24"/>
      <c r="E94" s="47" t="s">
        <v>336</v>
      </c>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row>
    <row r="95" spans="1:39" ht="9" customHeight="1">
      <c r="A95" s="50"/>
      <c r="B95" s="486"/>
      <c r="C95" s="486"/>
      <c r="D95" s="24"/>
      <c r="E95" s="47"/>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row>
    <row r="96" spans="1:39" ht="9" customHeight="1">
      <c r="A96" s="42" t="s">
        <v>337</v>
      </c>
      <c r="B96" s="510" t="s">
        <v>290</v>
      </c>
      <c r="C96" s="510"/>
      <c r="D96" s="510"/>
      <c r="E96" s="510"/>
      <c r="F96" s="43"/>
      <c r="G96" s="43"/>
      <c r="H96" s="43"/>
      <c r="I96" s="43"/>
      <c r="J96" s="43"/>
      <c r="K96" s="43"/>
      <c r="L96" s="43"/>
      <c r="M96" s="43"/>
      <c r="N96" s="43"/>
      <c r="O96" s="44">
        <v>4.8929999999999998</v>
      </c>
      <c r="P96" s="43"/>
      <c r="Q96" s="43"/>
      <c r="R96" s="43"/>
      <c r="S96" s="43"/>
      <c r="T96" s="43"/>
      <c r="U96" s="43"/>
      <c r="V96" s="43"/>
      <c r="W96" s="43"/>
      <c r="X96" s="43"/>
      <c r="Y96" s="43"/>
      <c r="Z96" s="43"/>
      <c r="AA96" s="43"/>
      <c r="AB96" s="43"/>
      <c r="AC96" s="43"/>
      <c r="AD96" s="43"/>
      <c r="AE96" s="43"/>
      <c r="AF96" s="43"/>
      <c r="AG96" s="43"/>
      <c r="AH96" s="43"/>
      <c r="AI96" s="43"/>
      <c r="AJ96" s="43"/>
      <c r="AK96" s="44">
        <v>4.8929999999999998</v>
      </c>
      <c r="AL96" s="59">
        <v>489</v>
      </c>
      <c r="AM96" s="44">
        <v>5.3819999999999997</v>
      </c>
    </row>
    <row r="97" spans="1:39" ht="9" customHeight="1">
      <c r="A97" s="46" t="s">
        <v>338</v>
      </c>
      <c r="B97" s="486" t="s">
        <v>214</v>
      </c>
      <c r="C97" s="486"/>
      <c r="D97" s="24" t="s">
        <v>339</v>
      </c>
      <c r="E97" s="47"/>
      <c r="F97" s="5"/>
      <c r="G97" s="5"/>
      <c r="H97" s="5"/>
      <c r="I97" s="5"/>
      <c r="J97" s="5"/>
      <c r="K97" s="5"/>
      <c r="L97" s="5"/>
      <c r="M97" s="5"/>
      <c r="N97" s="5"/>
      <c r="O97" s="48">
        <v>1.2030000000000001</v>
      </c>
      <c r="P97" s="5"/>
      <c r="Q97" s="5"/>
      <c r="R97" s="5"/>
      <c r="S97" s="5"/>
      <c r="T97" s="5"/>
      <c r="U97" s="5"/>
      <c r="V97" s="5"/>
      <c r="W97" s="5"/>
      <c r="X97" s="5"/>
      <c r="Y97" s="5"/>
      <c r="Z97" s="5"/>
      <c r="AA97" s="5"/>
      <c r="AB97" s="5"/>
      <c r="AC97" s="5"/>
      <c r="AD97" s="5"/>
      <c r="AE97" s="5"/>
      <c r="AF97" s="5"/>
      <c r="AG97" s="5"/>
      <c r="AH97" s="5"/>
      <c r="AI97" s="5"/>
      <c r="AJ97" s="5"/>
      <c r="AK97" s="48">
        <v>1.2030000000000001</v>
      </c>
      <c r="AL97" s="51">
        <v>120</v>
      </c>
      <c r="AM97" s="48">
        <v>1.323</v>
      </c>
    </row>
    <row r="98" spans="1:39" ht="9" customHeight="1">
      <c r="A98" s="46" t="s">
        <v>340</v>
      </c>
      <c r="B98" s="486" t="s">
        <v>218</v>
      </c>
      <c r="C98" s="486"/>
      <c r="D98" s="24" t="s">
        <v>341</v>
      </c>
      <c r="E98" s="47"/>
      <c r="F98" s="5"/>
      <c r="G98" s="5"/>
      <c r="H98" s="5"/>
      <c r="I98" s="5"/>
      <c r="J98" s="5"/>
      <c r="K98" s="5"/>
      <c r="L98" s="5"/>
      <c r="M98" s="5"/>
      <c r="N98" s="5"/>
      <c r="O98" s="48">
        <v>3.69</v>
      </c>
      <c r="P98" s="5"/>
      <c r="Q98" s="5"/>
      <c r="R98" s="5"/>
      <c r="S98" s="5"/>
      <c r="T98" s="5"/>
      <c r="U98" s="5"/>
      <c r="V98" s="5"/>
      <c r="W98" s="5"/>
      <c r="X98" s="5"/>
      <c r="Y98" s="5"/>
      <c r="Z98" s="5"/>
      <c r="AA98" s="5"/>
      <c r="AB98" s="5"/>
      <c r="AC98" s="5"/>
      <c r="AD98" s="5"/>
      <c r="AE98" s="5"/>
      <c r="AF98" s="5"/>
      <c r="AG98" s="5"/>
      <c r="AH98" s="5"/>
      <c r="AI98" s="5"/>
      <c r="AJ98" s="5"/>
      <c r="AK98" s="48">
        <v>3.69</v>
      </c>
      <c r="AL98" s="51">
        <v>369</v>
      </c>
      <c r="AM98" s="48">
        <v>4.0590000000000002</v>
      </c>
    </row>
    <row r="99" spans="1:39" ht="9" customHeight="1">
      <c r="A99" s="46" t="s">
        <v>342</v>
      </c>
      <c r="B99" s="510" t="s">
        <v>343</v>
      </c>
      <c r="C99" s="510"/>
      <c r="D99" s="510"/>
      <c r="E99" s="510"/>
      <c r="F99" s="43"/>
      <c r="G99" s="43"/>
      <c r="H99" s="43"/>
      <c r="I99" s="43"/>
      <c r="J99" s="43"/>
      <c r="K99" s="43"/>
      <c r="L99" s="43"/>
      <c r="M99" s="44">
        <v>3.3210000000000002</v>
      </c>
      <c r="N99" s="43"/>
      <c r="O99" s="44">
        <v>2.214</v>
      </c>
      <c r="P99" s="43"/>
      <c r="Q99" s="43"/>
      <c r="R99" s="43"/>
      <c r="S99" s="43"/>
      <c r="T99" s="43"/>
      <c r="U99" s="43"/>
      <c r="V99" s="43"/>
      <c r="W99" s="43"/>
      <c r="X99" s="43"/>
      <c r="Y99" s="45">
        <v>2.214</v>
      </c>
      <c r="Z99" s="43"/>
      <c r="AA99" s="44">
        <v>1.476</v>
      </c>
      <c r="AB99" s="43"/>
      <c r="AC99" s="43"/>
      <c r="AD99" s="43"/>
      <c r="AE99" s="43"/>
      <c r="AF99" s="43"/>
      <c r="AG99" s="43"/>
      <c r="AH99" s="43"/>
      <c r="AI99" s="43"/>
      <c r="AJ99" s="43"/>
      <c r="AK99" s="44">
        <v>9.2249999999999996</v>
      </c>
      <c r="AL99" s="59">
        <v>923</v>
      </c>
      <c r="AM99" s="44">
        <v>10.148</v>
      </c>
    </row>
    <row r="100" spans="1:39" ht="9" customHeight="1">
      <c r="A100" s="31"/>
      <c r="B100" s="486" t="s">
        <v>223</v>
      </c>
      <c r="C100" s="486"/>
      <c r="D100" s="5"/>
      <c r="E100" s="47"/>
      <c r="F100" s="5"/>
      <c r="G100" s="5"/>
      <c r="H100" s="5"/>
      <c r="I100" s="5"/>
      <c r="J100" s="5"/>
      <c r="K100" s="5"/>
      <c r="L100" s="5"/>
      <c r="M100" s="48">
        <v>3.3210000000000002</v>
      </c>
      <c r="N100" s="5"/>
      <c r="O100" s="5"/>
      <c r="P100" s="5"/>
      <c r="Q100" s="5"/>
      <c r="R100" s="5"/>
      <c r="S100" s="5"/>
      <c r="T100" s="5"/>
      <c r="U100" s="5"/>
      <c r="V100" s="5"/>
      <c r="W100" s="5"/>
      <c r="X100" s="5"/>
      <c r="Y100" s="49">
        <v>2.214</v>
      </c>
      <c r="Z100" s="5"/>
      <c r="AA100" s="5"/>
      <c r="AB100" s="5"/>
      <c r="AC100" s="5"/>
      <c r="AD100" s="5"/>
      <c r="AE100" s="5"/>
      <c r="AF100" s="5"/>
      <c r="AG100" s="5"/>
      <c r="AH100" s="5"/>
      <c r="AI100" s="5"/>
      <c r="AJ100" s="5"/>
      <c r="AK100" s="48">
        <v>5.5350000000000001</v>
      </c>
      <c r="AL100" s="51">
        <v>554</v>
      </c>
      <c r="AM100" s="48">
        <v>6.0890000000000004</v>
      </c>
    </row>
    <row r="101" spans="1:39" ht="9" customHeight="1">
      <c r="A101" s="31"/>
      <c r="B101" s="486" t="s">
        <v>344</v>
      </c>
      <c r="C101" s="486"/>
      <c r="D101" s="5"/>
      <c r="E101" s="52"/>
      <c r="F101" s="5"/>
      <c r="G101" s="514" t="s">
        <v>345</v>
      </c>
      <c r="H101" s="51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row>
    <row r="102" spans="1:39" ht="9" customHeight="1">
      <c r="A102" s="31"/>
      <c r="B102" s="486" t="s">
        <v>231</v>
      </c>
      <c r="C102" s="486"/>
      <c r="D102" s="5"/>
      <c r="E102" s="47"/>
      <c r="F102" s="5"/>
      <c r="G102" s="5"/>
      <c r="H102" s="5"/>
      <c r="I102" s="5"/>
      <c r="J102" s="5"/>
      <c r="K102" s="5"/>
      <c r="L102" s="5"/>
      <c r="M102" s="5"/>
      <c r="N102" s="5"/>
      <c r="O102" s="48">
        <v>2.214</v>
      </c>
      <c r="P102" s="5"/>
      <c r="Q102" s="5"/>
      <c r="R102" s="5"/>
      <c r="S102" s="5"/>
      <c r="T102" s="5"/>
      <c r="U102" s="5"/>
      <c r="V102" s="5"/>
      <c r="W102" s="5"/>
      <c r="X102" s="5"/>
      <c r="Y102" s="5"/>
      <c r="Z102" s="5"/>
      <c r="AA102" s="48">
        <v>1.476</v>
      </c>
      <c r="AB102" s="5"/>
      <c r="AC102" s="5"/>
      <c r="AD102" s="5"/>
      <c r="AE102" s="5"/>
      <c r="AF102" s="5"/>
      <c r="AG102" s="5"/>
      <c r="AH102" s="5"/>
      <c r="AI102" s="5"/>
      <c r="AJ102" s="5"/>
      <c r="AK102" s="48">
        <v>3.69</v>
      </c>
      <c r="AL102" s="51">
        <v>369</v>
      </c>
      <c r="AM102" s="48">
        <v>4.0590000000000002</v>
      </c>
    </row>
    <row r="103" spans="1:39" ht="9" customHeight="1">
      <c r="A103" s="31"/>
      <c r="B103" s="486" t="s">
        <v>233</v>
      </c>
      <c r="C103" s="486"/>
      <c r="D103" s="24" t="s">
        <v>346</v>
      </c>
      <c r="E103" s="47" t="s">
        <v>261</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row>
    <row r="104" spans="1:39" ht="9" customHeight="1">
      <c r="A104" s="31"/>
      <c r="B104" s="510" t="s">
        <v>292</v>
      </c>
      <c r="C104" s="510"/>
      <c r="D104" s="510"/>
      <c r="E104" s="510"/>
      <c r="F104" s="43"/>
      <c r="G104" s="43"/>
      <c r="H104" s="43"/>
      <c r="I104" s="59">
        <v>517</v>
      </c>
      <c r="J104" s="43"/>
      <c r="K104" s="43"/>
      <c r="L104" s="43"/>
      <c r="M104" s="43"/>
      <c r="N104" s="43"/>
      <c r="O104" s="58">
        <v>517</v>
      </c>
      <c r="P104" s="43"/>
      <c r="Q104" s="43"/>
      <c r="R104" s="43"/>
      <c r="S104" s="43"/>
      <c r="T104" s="43"/>
      <c r="U104" s="58">
        <v>517</v>
      </c>
      <c r="V104" s="43"/>
      <c r="W104" s="43"/>
      <c r="X104" s="43"/>
      <c r="Y104" s="43"/>
      <c r="Z104" s="43"/>
      <c r="AA104" s="58">
        <v>517</v>
      </c>
      <c r="AB104" s="43"/>
      <c r="AC104" s="43"/>
      <c r="AD104" s="43"/>
      <c r="AE104" s="43"/>
      <c r="AF104" s="43"/>
      <c r="AG104" s="58">
        <v>517</v>
      </c>
      <c r="AH104" s="43"/>
      <c r="AI104" s="43"/>
      <c r="AJ104" s="43"/>
      <c r="AK104" s="44">
        <v>2.5830000000000002</v>
      </c>
      <c r="AL104" s="59">
        <v>258</v>
      </c>
      <c r="AM104" s="44">
        <v>2.8410000000000002</v>
      </c>
    </row>
    <row r="105" spans="1:39" ht="9" customHeight="1">
      <c r="A105" s="31"/>
      <c r="B105" s="486" t="s">
        <v>237</v>
      </c>
      <c r="C105" s="486"/>
      <c r="D105" s="5"/>
      <c r="E105" s="47"/>
      <c r="F105" s="5"/>
      <c r="G105" s="5"/>
      <c r="H105" s="5"/>
      <c r="I105" s="51">
        <v>517</v>
      </c>
      <c r="J105" s="5"/>
      <c r="K105" s="5"/>
      <c r="L105" s="5"/>
      <c r="M105" s="5"/>
      <c r="N105" s="5"/>
      <c r="O105" s="54">
        <v>517</v>
      </c>
      <c r="P105" s="5"/>
      <c r="Q105" s="5"/>
      <c r="R105" s="5"/>
      <c r="S105" s="5"/>
      <c r="T105" s="5"/>
      <c r="U105" s="54">
        <v>517</v>
      </c>
      <c r="V105" s="5"/>
      <c r="W105" s="5"/>
      <c r="X105" s="5"/>
      <c r="Y105" s="5"/>
      <c r="Z105" s="5"/>
      <c r="AA105" s="55">
        <v>517</v>
      </c>
      <c r="AB105" s="5"/>
      <c r="AC105" s="5"/>
      <c r="AD105" s="5"/>
      <c r="AE105" s="5"/>
      <c r="AF105" s="5"/>
      <c r="AG105" s="55">
        <v>517</v>
      </c>
      <c r="AH105" s="5"/>
      <c r="AI105" s="5"/>
      <c r="AJ105" s="5"/>
      <c r="AK105" s="48">
        <v>2.5830000000000002</v>
      </c>
      <c r="AL105" s="51">
        <v>258</v>
      </c>
      <c r="AM105" s="48">
        <v>2.8410000000000002</v>
      </c>
    </row>
    <row r="106" spans="1:39" ht="9" customHeight="1">
      <c r="A106" s="31"/>
      <c r="B106" s="510" t="s">
        <v>293</v>
      </c>
      <c r="C106" s="510"/>
      <c r="D106" s="510"/>
      <c r="E106" s="510"/>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row>
    <row r="107" spans="1:39" ht="9" customHeight="1">
      <c r="A107" s="31"/>
      <c r="B107" s="486" t="s">
        <v>347</v>
      </c>
      <c r="C107" s="486"/>
      <c r="D107" s="24"/>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row>
    <row r="108" spans="1:39" ht="9" customHeight="1">
      <c r="A108" s="31"/>
      <c r="B108" s="486" t="s">
        <v>348</v>
      </c>
      <c r="C108" s="486"/>
      <c r="D108" s="24"/>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row>
    <row r="109" spans="1:39" ht="9" customHeight="1">
      <c r="A109" s="31"/>
      <c r="B109" s="486" t="s">
        <v>349</v>
      </c>
      <c r="C109" s="486"/>
      <c r="D109" s="24"/>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row>
    <row r="110" spans="1:39" ht="9" customHeight="1">
      <c r="A110" s="50"/>
      <c r="B110" s="486" t="s">
        <v>350</v>
      </c>
      <c r="C110" s="486"/>
      <c r="D110" s="24"/>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row>
    <row r="111" spans="1:39" ht="9" customHeight="1">
      <c r="A111" s="513" t="s">
        <v>5</v>
      </c>
      <c r="B111" s="513"/>
      <c r="C111" s="513"/>
      <c r="D111" s="513"/>
      <c r="E111" s="5"/>
      <c r="F111" s="5"/>
      <c r="G111" s="5"/>
      <c r="H111" s="5"/>
      <c r="I111" s="49">
        <v>68.596999999999994</v>
      </c>
      <c r="J111" s="5"/>
      <c r="K111" s="5"/>
      <c r="L111" s="5"/>
      <c r="M111" s="48">
        <v>3.3210000000000002</v>
      </c>
      <c r="N111" s="5"/>
      <c r="O111" s="48">
        <v>82.459000000000003</v>
      </c>
      <c r="P111" s="5"/>
      <c r="Q111" s="5"/>
      <c r="R111" s="48">
        <v>22.558</v>
      </c>
      <c r="S111" s="5"/>
      <c r="T111" s="5"/>
      <c r="U111" s="48">
        <v>4.3719999999999999</v>
      </c>
      <c r="V111" s="5"/>
      <c r="W111" s="49">
        <v>6.47</v>
      </c>
      <c r="X111" s="5"/>
      <c r="Y111" s="49">
        <v>6.343</v>
      </c>
      <c r="Z111" s="5"/>
      <c r="AA111" s="48">
        <v>48.024999999999999</v>
      </c>
      <c r="AB111" s="5"/>
      <c r="AC111" s="5"/>
      <c r="AD111" s="5"/>
      <c r="AE111" s="5"/>
      <c r="AF111" s="5"/>
      <c r="AG111" s="48">
        <v>62.323999999999998</v>
      </c>
      <c r="AH111" s="5"/>
      <c r="AI111" s="5"/>
      <c r="AJ111" s="5"/>
      <c r="AK111" s="48">
        <v>304.46899999999999</v>
      </c>
      <c r="AL111" s="49">
        <v>30.446999999999999</v>
      </c>
      <c r="AM111" s="48">
        <v>334.916</v>
      </c>
    </row>
    <row r="112" spans="1:39" ht="9" customHeight="1">
      <c r="A112" s="513" t="s">
        <v>294</v>
      </c>
      <c r="B112" s="513"/>
      <c r="C112" s="513"/>
      <c r="D112" s="513"/>
      <c r="E112" s="5"/>
      <c r="F112" s="5"/>
      <c r="G112" s="5"/>
      <c r="H112" s="5"/>
      <c r="I112" s="49">
        <v>6.86</v>
      </c>
      <c r="J112" s="5"/>
      <c r="K112" s="5"/>
      <c r="L112" s="5"/>
      <c r="M112" s="54">
        <v>332</v>
      </c>
      <c r="N112" s="5"/>
      <c r="O112" s="48">
        <v>8.2460000000000004</v>
      </c>
      <c r="P112" s="5"/>
      <c r="Q112" s="5"/>
      <c r="R112" s="48">
        <v>2.2560000000000002</v>
      </c>
      <c r="S112" s="5"/>
      <c r="T112" s="5"/>
      <c r="U112" s="54">
        <v>437</v>
      </c>
      <c r="V112" s="5"/>
      <c r="W112" s="51">
        <v>647</v>
      </c>
      <c r="X112" s="5"/>
      <c r="Y112" s="51">
        <v>634</v>
      </c>
      <c r="Z112" s="5"/>
      <c r="AA112" s="48">
        <v>4.8019999999999996</v>
      </c>
      <c r="AB112" s="5"/>
      <c r="AC112" s="5"/>
      <c r="AD112" s="5"/>
      <c r="AE112" s="5"/>
      <c r="AF112" s="5"/>
      <c r="AG112" s="48">
        <v>6.2320000000000002</v>
      </c>
      <c r="AH112" s="5"/>
      <c r="AI112" s="5"/>
      <c r="AJ112" s="5"/>
      <c r="AK112" s="5"/>
      <c r="AL112" s="5"/>
      <c r="AM112" s="5"/>
    </row>
    <row r="113" spans="1:39" ht="9" customHeight="1">
      <c r="A113" s="511" t="s">
        <v>296</v>
      </c>
      <c r="B113" s="511"/>
      <c r="C113" s="511"/>
      <c r="D113" s="511"/>
      <c r="E113" s="60"/>
      <c r="F113" s="60"/>
      <c r="G113" s="61">
        <v>0</v>
      </c>
      <c r="H113" s="61">
        <v>0</v>
      </c>
      <c r="I113" s="62">
        <v>75.456999999999994</v>
      </c>
      <c r="J113" s="61">
        <v>0</v>
      </c>
      <c r="K113" s="61">
        <v>0</v>
      </c>
      <c r="L113" s="61">
        <v>0</v>
      </c>
      <c r="M113" s="63">
        <v>3.653</v>
      </c>
      <c r="N113" s="61">
        <v>0</v>
      </c>
      <c r="O113" s="63">
        <v>90.704999999999998</v>
      </c>
      <c r="P113" s="61">
        <v>0</v>
      </c>
      <c r="Q113" s="61">
        <v>0</v>
      </c>
      <c r="R113" s="63">
        <v>24.814</v>
      </c>
      <c r="S113" s="61">
        <v>0</v>
      </c>
      <c r="T113" s="61">
        <v>0</v>
      </c>
      <c r="U113" s="63">
        <v>4.8090000000000002</v>
      </c>
      <c r="V113" s="61">
        <v>0</v>
      </c>
      <c r="W113" s="62">
        <v>7.117</v>
      </c>
      <c r="X113" s="61">
        <v>0</v>
      </c>
      <c r="Y113" s="62">
        <v>6.9779999999999998</v>
      </c>
      <c r="Z113" s="61">
        <v>0</v>
      </c>
      <c r="AA113" s="63">
        <v>52.826999999999998</v>
      </c>
      <c r="AB113" s="61">
        <v>0</v>
      </c>
      <c r="AC113" s="61">
        <v>0</v>
      </c>
      <c r="AD113" s="61">
        <v>0</v>
      </c>
      <c r="AE113" s="61">
        <v>0</v>
      </c>
      <c r="AF113" s="61">
        <v>0</v>
      </c>
      <c r="AG113" s="63">
        <v>68.555999999999997</v>
      </c>
      <c r="AH113" s="61">
        <v>0</v>
      </c>
      <c r="AI113" s="61">
        <v>0</v>
      </c>
      <c r="AJ113" s="61">
        <v>0</v>
      </c>
      <c r="AK113" s="60"/>
      <c r="AL113" s="60"/>
      <c r="AM113" s="60"/>
    </row>
    <row r="114" spans="1:39" ht="9" customHeight="1">
      <c r="A114" s="511" t="s">
        <v>297</v>
      </c>
      <c r="B114" s="511"/>
      <c r="C114" s="511"/>
      <c r="D114" s="511"/>
      <c r="E114" s="60"/>
      <c r="F114" s="60"/>
      <c r="G114" s="61">
        <v>0</v>
      </c>
      <c r="H114" s="61">
        <v>0</v>
      </c>
      <c r="I114" s="62">
        <v>75.456999999999994</v>
      </c>
      <c r="J114" s="63">
        <v>75.456999999999994</v>
      </c>
      <c r="K114" s="64">
        <v>75.456999999999994</v>
      </c>
      <c r="L114" s="63">
        <v>75.456999999999994</v>
      </c>
      <c r="M114" s="63">
        <v>79.11</v>
      </c>
      <c r="N114" s="64">
        <v>79.11</v>
      </c>
      <c r="O114" s="63">
        <v>169.815</v>
      </c>
      <c r="P114" s="63">
        <v>169.815</v>
      </c>
      <c r="Q114" s="63">
        <v>169.815</v>
      </c>
      <c r="R114" s="63">
        <v>194.62899999999999</v>
      </c>
      <c r="S114" s="63">
        <v>194.62899999999999</v>
      </c>
      <c r="T114" s="63">
        <v>194.62899999999999</v>
      </c>
      <c r="U114" s="63">
        <v>199.43799999999999</v>
      </c>
      <c r="V114" s="63">
        <v>199.43799999999999</v>
      </c>
      <c r="W114" s="62">
        <v>206.55500000000001</v>
      </c>
      <c r="X114" s="63">
        <v>206.55500000000001</v>
      </c>
      <c r="Y114" s="62">
        <v>213.53299999999999</v>
      </c>
      <c r="Z114" s="63">
        <v>213.53299999999999</v>
      </c>
      <c r="AA114" s="63">
        <v>266.36</v>
      </c>
      <c r="AB114" s="64">
        <v>266.36</v>
      </c>
      <c r="AC114" s="63">
        <v>266.36</v>
      </c>
      <c r="AD114" s="63">
        <v>266.36</v>
      </c>
      <c r="AE114" s="64">
        <v>266.36</v>
      </c>
      <c r="AF114" s="63">
        <v>266.36</v>
      </c>
      <c r="AG114" s="63">
        <v>334.916</v>
      </c>
      <c r="AH114" s="64">
        <v>334.916</v>
      </c>
      <c r="AI114" s="63">
        <v>334.916</v>
      </c>
      <c r="AJ114" s="63">
        <v>334.916</v>
      </c>
      <c r="AK114" s="60"/>
      <c r="AL114" s="60"/>
      <c r="AM114" s="60"/>
    </row>
    <row r="115" spans="1:39" ht="14.85" customHeight="1">
      <c r="A115" s="512" t="s">
        <v>351</v>
      </c>
      <c r="B115" s="512"/>
      <c r="C115" s="512"/>
      <c r="D115" s="512"/>
      <c r="E115" s="512"/>
      <c r="F115" s="512"/>
      <c r="G115" s="512"/>
      <c r="H115" s="512"/>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512"/>
      <c r="AG115" s="512"/>
      <c r="AH115" s="512"/>
      <c r="AI115" s="512"/>
      <c r="AJ115" s="512"/>
      <c r="AK115" s="512"/>
      <c r="AL115" s="512"/>
      <c r="AM115" s="512"/>
    </row>
  </sheetData>
  <sheetProtection selectLockedCells="1" selectUnlockedCells="1"/>
  <mergeCells count="108">
    <mergeCell ref="B17:E17"/>
    <mergeCell ref="B18:C18"/>
    <mergeCell ref="B31:C31"/>
    <mergeCell ref="B32:B35"/>
    <mergeCell ref="B36:C36"/>
    <mergeCell ref="B37:B38"/>
    <mergeCell ref="B39:C39"/>
    <mergeCell ref="B40:E40"/>
    <mergeCell ref="B41:C41"/>
    <mergeCell ref="B22:C23"/>
    <mergeCell ref="B24:C25"/>
    <mergeCell ref="B26:C27"/>
    <mergeCell ref="B28:C28"/>
    <mergeCell ref="B29:C29"/>
    <mergeCell ref="B30:E30"/>
    <mergeCell ref="B19:C19"/>
    <mergeCell ref="B20:E20"/>
    <mergeCell ref="B21:C21"/>
    <mergeCell ref="B5:C5"/>
    <mergeCell ref="B6:C6"/>
    <mergeCell ref="B7:E7"/>
    <mergeCell ref="B8:C9"/>
    <mergeCell ref="B10:C11"/>
    <mergeCell ref="B12:C12"/>
    <mergeCell ref="C13:C14"/>
    <mergeCell ref="B13:B15"/>
    <mergeCell ref="G16:I16"/>
    <mergeCell ref="B16:C16"/>
    <mergeCell ref="A1:K1"/>
    <mergeCell ref="AK1:AM1"/>
    <mergeCell ref="X1:AJ1"/>
    <mergeCell ref="AK2:AK3"/>
    <mergeCell ref="D2:D3"/>
    <mergeCell ref="AL2:AL3"/>
    <mergeCell ref="AM2:AM3"/>
    <mergeCell ref="A2:C3"/>
    <mergeCell ref="B4:E4"/>
    <mergeCell ref="G21:I21"/>
    <mergeCell ref="B51:C51"/>
    <mergeCell ref="B52:C52"/>
    <mergeCell ref="B53:E53"/>
    <mergeCell ref="B54:C54"/>
    <mergeCell ref="B55:E55"/>
    <mergeCell ref="B46:B48"/>
    <mergeCell ref="B49:C50"/>
    <mergeCell ref="G49:H49"/>
    <mergeCell ref="B42:B44"/>
    <mergeCell ref="B45:C45"/>
    <mergeCell ref="G24:H24"/>
    <mergeCell ref="G28:H28"/>
    <mergeCell ref="G29:H29"/>
    <mergeCell ref="B56:C57"/>
    <mergeCell ref="G56:H56"/>
    <mergeCell ref="B58:C58"/>
    <mergeCell ref="B59:B60"/>
    <mergeCell ref="G61:H61"/>
    <mergeCell ref="B61:C62"/>
    <mergeCell ref="B63:E63"/>
    <mergeCell ref="B64:C65"/>
    <mergeCell ref="G64:H64"/>
    <mergeCell ref="B66:C67"/>
    <mergeCell ref="G66:H66"/>
    <mergeCell ref="B68:E68"/>
    <mergeCell ref="B69:C69"/>
    <mergeCell ref="B70:E70"/>
    <mergeCell ref="B71:C71"/>
    <mergeCell ref="B72:C72"/>
    <mergeCell ref="B73:E73"/>
    <mergeCell ref="B74:C74"/>
    <mergeCell ref="B75:C75"/>
    <mergeCell ref="B76:C76"/>
    <mergeCell ref="B77:C77"/>
    <mergeCell ref="B78:C78"/>
    <mergeCell ref="B79:E79"/>
    <mergeCell ref="B80:C80"/>
    <mergeCell ref="B81:C81"/>
    <mergeCell ref="B82:C82"/>
    <mergeCell ref="B83:C83"/>
    <mergeCell ref="B84:E84"/>
    <mergeCell ref="B85:C85"/>
    <mergeCell ref="B86:C86"/>
    <mergeCell ref="B87:C87"/>
    <mergeCell ref="B88:E88"/>
    <mergeCell ref="B89:C90"/>
    <mergeCell ref="B91:E91"/>
    <mergeCell ref="B92:C93"/>
    <mergeCell ref="B94:C95"/>
    <mergeCell ref="B96:E96"/>
    <mergeCell ref="B97:C97"/>
    <mergeCell ref="B98:C98"/>
    <mergeCell ref="B99:E99"/>
    <mergeCell ref="G101:H101"/>
    <mergeCell ref="B102:C102"/>
    <mergeCell ref="B103:C103"/>
    <mergeCell ref="B104:E104"/>
    <mergeCell ref="B105:C105"/>
    <mergeCell ref="B106:E106"/>
    <mergeCell ref="B100:C100"/>
    <mergeCell ref="B101:C101"/>
    <mergeCell ref="A113:D113"/>
    <mergeCell ref="A114:D114"/>
    <mergeCell ref="A115:AM115"/>
    <mergeCell ref="B107:C107"/>
    <mergeCell ref="B108:C108"/>
    <mergeCell ref="B109:C109"/>
    <mergeCell ref="B110:C110"/>
    <mergeCell ref="A111:D111"/>
    <mergeCell ref="A112:D112"/>
  </mergeCells>
  <phoneticPr fontId="69"/>
  <pageMargins left="0.7" right="0.7" top="0.75" bottom="0.75" header="0.51180550000000002" footer="0.51180550000000002"/>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AK366"/>
  <sheetViews>
    <sheetView workbookViewId="0">
      <selection sqref="A1:B1"/>
    </sheetView>
    <sheetView workbookViewId="1">
      <selection sqref="A1:B1"/>
    </sheetView>
  </sheetViews>
  <sheetFormatPr defaultColWidth="8.7109375" defaultRowHeight="16.350000000000001" customHeight="1"/>
  <cols>
    <col min="1" max="1" width="8.42578125" style="286" customWidth="1"/>
    <col min="2" max="2" width="28" style="2" customWidth="1"/>
    <col min="3" max="3" width="33.140625" style="2" customWidth="1"/>
    <col min="4" max="4" width="9.28515625" style="2" customWidth="1"/>
    <col min="5" max="5" width="37.5703125" style="2" customWidth="1"/>
    <col min="6" max="6" width="6.7109375" style="2" customWidth="1"/>
    <col min="7" max="7" width="7.5703125" style="65" customWidth="1"/>
    <col min="8" max="8" width="7.5703125" style="2" customWidth="1"/>
    <col min="9" max="9" width="12.140625" style="2" customWidth="1"/>
    <col min="10" max="10" width="6" style="2" customWidth="1"/>
    <col min="11" max="11" width="11.42578125" style="66" customWidth="1"/>
    <col min="12" max="12" width="7.42578125" style="2" customWidth="1"/>
    <col min="13" max="13" width="10.85546875" style="2" customWidth="1"/>
    <col min="14" max="14" width="9.140625" style="67" customWidth="1"/>
    <col min="15" max="15" width="7.42578125" style="2" customWidth="1"/>
    <col min="16" max="16" width="10.5703125" style="2" customWidth="1"/>
    <col min="17" max="17" width="1.85546875" style="287" customWidth="1"/>
    <col min="18" max="18" width="11" style="68" customWidth="1"/>
    <col min="19" max="19" width="11" style="2" customWidth="1"/>
    <col min="20" max="20" width="11" style="69" customWidth="1"/>
    <col min="21" max="22" width="11" style="2" customWidth="1"/>
    <col min="23" max="23" width="11" style="69" customWidth="1"/>
    <col min="24" max="25" width="11" style="2" customWidth="1"/>
    <col min="26" max="26" width="11" style="69" customWidth="1"/>
    <col min="27" max="27" width="11" style="70" customWidth="1"/>
    <col min="28" max="28" width="11" style="2" customWidth="1"/>
    <col min="29" max="29" width="11" style="69" customWidth="1"/>
    <col min="30" max="31" width="11" style="2" customWidth="1"/>
    <col min="32" max="32" width="11" style="69" customWidth="1"/>
    <col min="33" max="33" width="11" style="71" customWidth="1"/>
    <col min="34" max="37" width="11" style="2" customWidth="1"/>
    <col min="38" max="16384" width="8.7109375" style="2"/>
  </cols>
  <sheetData>
    <row r="1" spans="1:37" ht="17.25" customHeight="1" thickBot="1">
      <c r="A1" s="560" t="s">
        <v>352</v>
      </c>
      <c r="B1" s="560"/>
      <c r="C1" s="4"/>
      <c r="D1" s="561" t="s">
        <v>269</v>
      </c>
      <c r="E1" s="561"/>
      <c r="F1" s="561"/>
      <c r="G1" s="561"/>
      <c r="H1" s="561"/>
      <c r="I1" s="562" t="s">
        <v>353</v>
      </c>
      <c r="J1" s="562"/>
      <c r="T1" s="2"/>
      <c r="W1" s="2"/>
      <c r="Z1" s="2"/>
      <c r="AC1" s="2"/>
      <c r="AF1" s="2"/>
    </row>
    <row r="2" spans="1:37" ht="9.9499999999999993" customHeight="1" thickBot="1">
      <c r="A2" s="567" t="s">
        <v>9</v>
      </c>
      <c r="B2" s="567"/>
      <c r="C2" s="566" t="s">
        <v>10</v>
      </c>
      <c r="D2" s="563" t="s">
        <v>11</v>
      </c>
      <c r="E2" s="564" t="s">
        <v>354</v>
      </c>
      <c r="F2" s="563" t="s">
        <v>355</v>
      </c>
      <c r="G2" s="565" t="s">
        <v>356</v>
      </c>
      <c r="H2" s="563" t="s">
        <v>357</v>
      </c>
      <c r="I2" s="566" t="s">
        <v>358</v>
      </c>
      <c r="J2" s="297" t="s">
        <v>28</v>
      </c>
      <c r="K2" s="534" t="s">
        <v>359</v>
      </c>
      <c r="L2" s="535"/>
      <c r="M2" s="536"/>
      <c r="N2" s="534" t="s">
        <v>360</v>
      </c>
      <c r="O2" s="540"/>
      <c r="P2" s="541"/>
      <c r="Q2" s="559"/>
      <c r="R2" s="544" t="s">
        <v>361</v>
      </c>
      <c r="S2" s="545"/>
      <c r="T2" s="545"/>
      <c r="U2" s="545"/>
      <c r="V2" s="545"/>
      <c r="W2" s="545"/>
      <c r="X2" s="545"/>
      <c r="Y2" s="545"/>
      <c r="Z2" s="546"/>
      <c r="AA2" s="547" t="s">
        <v>362</v>
      </c>
      <c r="AB2" s="548"/>
      <c r="AC2" s="548"/>
      <c r="AD2" s="548"/>
      <c r="AE2" s="548"/>
      <c r="AF2" s="549"/>
      <c r="AG2" s="2"/>
      <c r="AH2" s="72" t="s">
        <v>359</v>
      </c>
      <c r="AI2" s="72" t="s">
        <v>360</v>
      </c>
    </row>
    <row r="3" spans="1:37" ht="9.9499999999999993" customHeight="1" thickBot="1">
      <c r="A3" s="567"/>
      <c r="B3" s="567"/>
      <c r="C3" s="566"/>
      <c r="D3" s="563"/>
      <c r="E3" s="564"/>
      <c r="F3" s="563"/>
      <c r="G3" s="565"/>
      <c r="H3" s="563"/>
      <c r="I3" s="566"/>
      <c r="J3" s="298" t="s">
        <v>300</v>
      </c>
      <c r="K3" s="537"/>
      <c r="L3" s="538"/>
      <c r="M3" s="539"/>
      <c r="N3" s="537"/>
      <c r="O3" s="542"/>
      <c r="P3" s="543"/>
      <c r="Q3" s="559"/>
      <c r="R3" s="550" t="s">
        <v>363</v>
      </c>
      <c r="S3" s="551"/>
      <c r="T3" s="552"/>
      <c r="U3" s="553" t="s">
        <v>364</v>
      </c>
      <c r="V3" s="554"/>
      <c r="W3" s="555"/>
      <c r="X3" s="553" t="s">
        <v>365</v>
      </c>
      <c r="Y3" s="554"/>
      <c r="Z3" s="555"/>
      <c r="AA3" s="556" t="s">
        <v>363</v>
      </c>
      <c r="AB3" s="557"/>
      <c r="AC3" s="558"/>
      <c r="AD3" s="553" t="s">
        <v>364</v>
      </c>
      <c r="AE3" s="554"/>
      <c r="AF3" s="555"/>
      <c r="AG3" s="78"/>
      <c r="AH3" s="74">
        <f>IFERROR(SUM(AH5:AH365), "")</f>
        <v>16633935</v>
      </c>
      <c r="AI3" s="74">
        <f>IFERROR(SUM(AI5:AI365), "")</f>
        <v>5075500</v>
      </c>
      <c r="AJ3" s="75" t="s">
        <v>366</v>
      </c>
    </row>
    <row r="4" spans="1:37" ht="9.9499999999999993" customHeight="1">
      <c r="A4" s="282" t="s">
        <v>301</v>
      </c>
      <c r="B4" s="524" t="s">
        <v>367</v>
      </c>
      <c r="C4" s="524"/>
      <c r="D4" s="524"/>
      <c r="E4" s="524"/>
      <c r="F4" s="524"/>
      <c r="G4" s="524"/>
      <c r="H4" s="76"/>
      <c r="I4" s="43"/>
      <c r="J4" s="43"/>
      <c r="K4" s="77"/>
      <c r="L4" s="78"/>
      <c r="M4" s="79"/>
      <c r="N4" s="80"/>
      <c r="O4" s="78"/>
      <c r="P4" s="78"/>
      <c r="Q4" s="288"/>
      <c r="R4" s="81"/>
      <c r="S4" s="73"/>
      <c r="T4" s="82"/>
      <c r="U4" s="73"/>
      <c r="V4" s="73"/>
      <c r="W4" s="82"/>
      <c r="X4" s="73"/>
      <c r="Y4" s="73"/>
      <c r="Z4" s="82"/>
      <c r="AA4" s="83"/>
      <c r="AB4" s="73"/>
      <c r="AC4" s="82"/>
      <c r="AD4" s="73"/>
      <c r="AE4" s="73"/>
      <c r="AF4" s="82"/>
      <c r="AG4" s="84"/>
      <c r="AH4" s="85"/>
      <c r="AI4" s="85"/>
      <c r="AJ4" s="79"/>
      <c r="AK4" s="79"/>
    </row>
    <row r="5" spans="1:37" s="216" customFormat="1" ht="9.9499999999999993" customHeight="1">
      <c r="A5" s="278" t="s">
        <v>17</v>
      </c>
      <c r="B5" s="269" t="s">
        <v>16</v>
      </c>
      <c r="C5" s="270"/>
      <c r="D5" s="271"/>
      <c r="E5" s="271" t="s">
        <v>19</v>
      </c>
      <c r="F5" s="272"/>
      <c r="G5" s="273"/>
      <c r="H5" s="274"/>
      <c r="I5" s="295">
        <v>6940000</v>
      </c>
      <c r="J5" s="275" t="s">
        <v>302</v>
      </c>
      <c r="K5" s="276"/>
      <c r="L5" s="257"/>
      <c r="M5" s="257"/>
      <c r="N5" s="259"/>
      <c r="O5" s="257"/>
      <c r="P5" s="257"/>
      <c r="Q5" s="289"/>
      <c r="R5" s="525" t="s">
        <v>368</v>
      </c>
      <c r="S5" s="526"/>
      <c r="T5" s="526"/>
      <c r="U5" s="526"/>
      <c r="V5" s="526"/>
      <c r="W5" s="526"/>
      <c r="X5" s="526"/>
      <c r="Y5" s="526"/>
      <c r="Z5" s="526"/>
      <c r="AA5" s="526"/>
      <c r="AB5" s="526"/>
      <c r="AC5" s="526"/>
      <c r="AD5" s="526"/>
      <c r="AE5" s="526"/>
      <c r="AF5" s="527"/>
      <c r="AG5" s="268"/>
      <c r="AH5" s="277"/>
      <c r="AI5" s="277"/>
      <c r="AJ5" s="257"/>
      <c r="AK5" s="257"/>
    </row>
    <row r="6" spans="1:37" ht="9.9499999999999993" customHeight="1">
      <c r="A6" s="279"/>
      <c r="B6" s="91"/>
      <c r="C6" s="5"/>
      <c r="D6" s="86"/>
      <c r="E6" s="86"/>
      <c r="F6" s="87"/>
      <c r="G6" s="88"/>
      <c r="H6" s="89"/>
      <c r="I6" s="296">
        <f>SUM(K6:P6)</f>
        <v>128943892</v>
      </c>
      <c r="J6" s="90"/>
      <c r="K6" s="528">
        <f>IFERROR(SUM(T6+W6+Z6), "")</f>
        <v>99080340</v>
      </c>
      <c r="L6" s="529"/>
      <c r="M6" s="530"/>
      <c r="N6" s="531">
        <f>IFERROR(SUM(AC6+AF6), "")</f>
        <v>29863552</v>
      </c>
      <c r="O6" s="532"/>
      <c r="P6" s="533"/>
      <c r="Q6" s="290"/>
      <c r="R6" s="93"/>
      <c r="S6" s="94"/>
      <c r="T6" s="95">
        <f>IFERROR(SUM(T8+T18+T28+T47+T69+T122+T231+T260+T268+T282), "")</f>
        <v>63771623</v>
      </c>
      <c r="U6" s="94"/>
      <c r="V6" s="94"/>
      <c r="W6" s="95">
        <f>IFERROR(SUM(W8+W18+W28+W47+W69+W122+W231+W260+W268+W282), "")</f>
        <v>12822650</v>
      </c>
      <c r="X6" s="94"/>
      <c r="Y6" s="94"/>
      <c r="Z6" s="95">
        <f>IFERROR(SUM(Z8+Z18+Z28+Z47+Z69+Z122+Z231+Z260+Z268+Z282), "")</f>
        <v>22486067</v>
      </c>
      <c r="AA6" s="96"/>
      <c r="AB6" s="94"/>
      <c r="AC6" s="95">
        <f>IFERROR(SUM(AC8+AC18+AC28+AC47+AC69+AC122+AC231+AC260+AC268+AC282), "")</f>
        <v>22085439</v>
      </c>
      <c r="AD6" s="94"/>
      <c r="AE6" s="94"/>
      <c r="AF6" s="95">
        <f>IFERROR(SUM(AF8+AF18+AF28+AF47+AF69+AF122+AF231+AF260+AF268+AF282), "")</f>
        <v>7778113</v>
      </c>
      <c r="AG6" s="84"/>
      <c r="AH6" s="85"/>
      <c r="AI6" s="85"/>
      <c r="AJ6" s="79"/>
      <c r="AK6" s="79"/>
    </row>
    <row r="7" spans="1:37" ht="9.9499999999999993" customHeight="1">
      <c r="A7" s="279"/>
      <c r="B7" s="91"/>
      <c r="C7" s="5"/>
      <c r="D7" s="86"/>
      <c r="E7" s="86"/>
      <c r="F7" s="87"/>
      <c r="G7" s="88"/>
      <c r="H7" s="89"/>
      <c r="I7" s="92"/>
      <c r="J7" s="90"/>
      <c r="K7" s="97" t="s">
        <v>356</v>
      </c>
      <c r="L7" s="98" t="s">
        <v>369</v>
      </c>
      <c r="M7" s="99" t="s">
        <v>358</v>
      </c>
      <c r="N7" s="100" t="s">
        <v>356</v>
      </c>
      <c r="O7" s="99" t="s">
        <v>370</v>
      </c>
      <c r="P7" s="99" t="s">
        <v>358</v>
      </c>
      <c r="Q7" s="290"/>
      <c r="R7" s="101" t="s">
        <v>356</v>
      </c>
      <c r="S7" s="102" t="s">
        <v>371</v>
      </c>
      <c r="T7" s="103" t="s">
        <v>358</v>
      </c>
      <c r="U7" s="102" t="s">
        <v>356</v>
      </c>
      <c r="V7" s="102" t="s">
        <v>371</v>
      </c>
      <c r="W7" s="103" t="s">
        <v>358</v>
      </c>
      <c r="X7" s="102" t="s">
        <v>356</v>
      </c>
      <c r="Y7" s="102" t="s">
        <v>371</v>
      </c>
      <c r="Z7" s="103" t="s">
        <v>358</v>
      </c>
      <c r="AA7" s="104" t="s">
        <v>356</v>
      </c>
      <c r="AB7" s="102" t="s">
        <v>371</v>
      </c>
      <c r="AC7" s="103" t="s">
        <v>358</v>
      </c>
      <c r="AD7" s="102" t="s">
        <v>356</v>
      </c>
      <c r="AE7" s="102" t="s">
        <v>371</v>
      </c>
      <c r="AF7" s="103" t="s">
        <v>358</v>
      </c>
      <c r="AG7" s="84"/>
      <c r="AH7" s="85"/>
      <c r="AI7" s="85"/>
      <c r="AJ7" s="79"/>
      <c r="AK7" s="79"/>
    </row>
    <row r="8" spans="1:37" s="216" customFormat="1" ht="9.9499999999999993" customHeight="1">
      <c r="A8" s="280" t="s">
        <v>303</v>
      </c>
      <c r="B8" s="249" t="s">
        <v>20</v>
      </c>
      <c r="C8" s="250"/>
      <c r="D8" s="251"/>
      <c r="E8" s="251" t="s">
        <v>21</v>
      </c>
      <c r="F8" s="252"/>
      <c r="G8" s="253"/>
      <c r="H8" s="254"/>
      <c r="I8" s="255">
        <f>IFERROR(SUM(M8+P8), "")</f>
        <v>34294760</v>
      </c>
      <c r="J8" s="202"/>
      <c r="K8" s="256"/>
      <c r="L8" s="257"/>
      <c r="M8" s="258">
        <f>IFERROR(SUM(T8+W8+Z8), "")</f>
        <v>26445700</v>
      </c>
      <c r="N8" s="259"/>
      <c r="O8" s="257"/>
      <c r="P8" s="260">
        <f>IFERROR(SUM(AC8+AF8), "")</f>
        <v>7849060</v>
      </c>
      <c r="Q8" s="291"/>
      <c r="R8" s="261"/>
      <c r="S8" s="262" t="s">
        <v>372</v>
      </c>
      <c r="T8" s="263">
        <v>13056485</v>
      </c>
      <c r="U8" s="264"/>
      <c r="V8" s="257"/>
      <c r="W8" s="263">
        <v>3577450</v>
      </c>
      <c r="X8" s="265"/>
      <c r="Y8" s="257"/>
      <c r="Z8" s="263">
        <v>9811765</v>
      </c>
      <c r="AA8" s="266"/>
      <c r="AB8" s="257"/>
      <c r="AC8" s="267">
        <v>5075500</v>
      </c>
      <c r="AD8" s="257"/>
      <c r="AE8" s="257"/>
      <c r="AF8" s="267">
        <v>2773560</v>
      </c>
      <c r="AG8" s="268"/>
      <c r="AH8" s="257">
        <f>IFERROR(SUM(S8:Y8), "")</f>
        <v>16633935</v>
      </c>
      <c r="AI8" s="257">
        <f>IFERROR(SUM(AB8:AE8), "")</f>
        <v>5075500</v>
      </c>
      <c r="AJ8" s="257"/>
      <c r="AK8" s="257"/>
    </row>
    <row r="9" spans="1:37" s="235" customFormat="1" ht="9.9499999999999993" customHeight="1">
      <c r="A9" s="281" t="s">
        <v>373</v>
      </c>
      <c r="B9" s="218" t="s">
        <v>374</v>
      </c>
      <c r="C9" s="219" t="s">
        <v>375</v>
      </c>
      <c r="D9" s="220"/>
      <c r="E9" s="220" t="s">
        <v>376</v>
      </c>
      <c r="F9" s="221" t="s">
        <v>377</v>
      </c>
      <c r="G9" s="240">
        <f>IFERROR(SUM(K9+N9), "")</f>
        <v>11853.4</v>
      </c>
      <c r="H9" s="241">
        <f>IFERROR(SUM(I9/G9), "")</f>
        <v>50</v>
      </c>
      <c r="I9" s="244">
        <f>IFERROR(SUM(M9+P9), "")</f>
        <v>592670</v>
      </c>
      <c r="J9" s="221"/>
      <c r="K9" s="238">
        <f>IFERROR(SUM(R9+U9+X9), "")</f>
        <v>9445.9</v>
      </c>
      <c r="L9" s="228">
        <f>IFERROR(SUM(M9/K9), "")</f>
        <v>50</v>
      </c>
      <c r="M9" s="228">
        <f>IFERROR(SUM(T9+W9+Z9), "")</f>
        <v>472295</v>
      </c>
      <c r="N9" s="243">
        <f>IFERROR(SUM(AA9+AD9), "")</f>
        <v>2407.5</v>
      </c>
      <c r="O9" s="228">
        <f>IFERROR(SUM(P9/N9), "")</f>
        <v>50</v>
      </c>
      <c r="P9" s="228">
        <f>IFERROR(SUM(AC9+AF9), "")</f>
        <v>120375</v>
      </c>
      <c r="Q9" s="292"/>
      <c r="R9" s="245">
        <v>8820.1</v>
      </c>
      <c r="S9" s="246">
        <v>50</v>
      </c>
      <c r="T9" s="230">
        <f>IFERROR(SUM(R9*S9), "")</f>
        <v>441005</v>
      </c>
      <c r="U9" s="247">
        <v>337</v>
      </c>
      <c r="V9" s="228">
        <v>50</v>
      </c>
      <c r="W9" s="230">
        <f>IFERROR(SUM(U9*V9), "")</f>
        <v>16850</v>
      </c>
      <c r="X9" s="231">
        <v>288.8</v>
      </c>
      <c r="Y9" s="228">
        <f t="shared" ref="Y9:Y16" si="0">IFERROR(SUM(S9), "")</f>
        <v>50</v>
      </c>
      <c r="Z9" s="230">
        <f>IFERROR(SUM(X9*Y9), "")</f>
        <v>14440</v>
      </c>
      <c r="AA9" s="233">
        <v>1955.6</v>
      </c>
      <c r="AB9" s="228">
        <f t="shared" ref="AB9:AB16" si="1">IFERROR(SUM(S9), "")</f>
        <v>50</v>
      </c>
      <c r="AC9" s="230">
        <f>IFERROR(SUM(AA9*AB9), "")</f>
        <v>97780</v>
      </c>
      <c r="AD9" s="231">
        <v>451.9</v>
      </c>
      <c r="AE9" s="228">
        <f t="shared" ref="AE9:AE16" si="2">IFERROR(SUM(S9), "")</f>
        <v>50</v>
      </c>
      <c r="AF9" s="248">
        <f>IFERROR(SUM(AD9*AE9), "")</f>
        <v>22595</v>
      </c>
      <c r="AG9" s="234"/>
      <c r="AH9" s="228"/>
      <c r="AI9" s="228"/>
      <c r="AJ9" s="228"/>
      <c r="AK9" s="228"/>
    </row>
    <row r="10" spans="1:37" s="1" customFormat="1" ht="9.9499999999999993" customHeight="1">
      <c r="A10" s="281"/>
      <c r="B10" s="110"/>
      <c r="C10" s="111"/>
      <c r="D10" s="112"/>
      <c r="E10" s="112"/>
      <c r="F10" s="113"/>
      <c r="G10" s="114"/>
      <c r="H10" s="115"/>
      <c r="I10" s="116"/>
      <c r="J10" s="113"/>
      <c r="K10" s="117"/>
      <c r="L10" s="118"/>
      <c r="M10" s="118"/>
      <c r="N10" s="119"/>
      <c r="O10" s="118"/>
      <c r="P10" s="118"/>
      <c r="Q10" s="293"/>
      <c r="R10" s="120"/>
      <c r="S10" s="121"/>
      <c r="T10" s="122"/>
      <c r="U10" s="123"/>
      <c r="V10" s="118"/>
      <c r="W10" s="122"/>
      <c r="X10" s="124"/>
      <c r="Y10" s="118">
        <f t="shared" si="0"/>
        <v>0</v>
      </c>
      <c r="Z10" s="122"/>
      <c r="AA10" s="125"/>
      <c r="AB10" s="118">
        <f t="shared" si="1"/>
        <v>0</v>
      </c>
      <c r="AC10" s="122"/>
      <c r="AD10" s="124"/>
      <c r="AE10" s="118">
        <f t="shared" si="2"/>
        <v>0</v>
      </c>
      <c r="AF10" s="126"/>
      <c r="AG10" s="127"/>
      <c r="AH10" s="118"/>
      <c r="AI10" s="118"/>
      <c r="AJ10" s="118"/>
      <c r="AK10" s="118"/>
    </row>
    <row r="11" spans="1:37" s="1" customFormat="1" ht="9.9499999999999993" customHeight="1">
      <c r="A11" s="281"/>
      <c r="B11" s="110"/>
      <c r="C11" s="111" t="s">
        <v>378</v>
      </c>
      <c r="D11" s="112"/>
      <c r="E11" s="112" t="s">
        <v>379</v>
      </c>
      <c r="F11" s="113"/>
      <c r="G11" s="114">
        <f t="shared" ref="G11:G17" si="3">IFERROR(SUM(K11+N11), "")</f>
        <v>1778</v>
      </c>
      <c r="H11" s="115">
        <f t="shared" ref="H11:H17" si="4">IFERROR(SUM(I11/G11), "")</f>
        <v>250</v>
      </c>
      <c r="I11" s="116">
        <f t="shared" ref="I11:I18" si="5">IFERROR(SUM(M11+P11), "")</f>
        <v>444500</v>
      </c>
      <c r="J11" s="113"/>
      <c r="K11" s="117">
        <f t="shared" ref="K11:K17" si="6">IFERROR(SUM(R11+U11+X11), "")</f>
        <v>1416.8999999999999</v>
      </c>
      <c r="L11" s="118">
        <f t="shared" ref="L11:L17" si="7">IFERROR(SUM(M11/K11), "")</f>
        <v>250.00000000000003</v>
      </c>
      <c r="M11" s="118">
        <f t="shared" ref="M11:M18" si="8">IFERROR(SUM(T11+W11+Z11), "")</f>
        <v>354225</v>
      </c>
      <c r="N11" s="128">
        <f t="shared" ref="N11:N17" si="9">IFERROR(SUM(AA11+AD11), "")</f>
        <v>361.1</v>
      </c>
      <c r="O11" s="118">
        <f t="shared" ref="O11:O17" si="10">IFERROR(SUM(P11/N11), "")</f>
        <v>249.99999999999997</v>
      </c>
      <c r="P11" s="118">
        <f t="shared" ref="P11:P18" si="11">IFERROR(SUM(AC11+AF11), "")</f>
        <v>90275</v>
      </c>
      <c r="Q11" s="293"/>
      <c r="R11" s="120">
        <v>1323</v>
      </c>
      <c r="S11" s="121">
        <v>250</v>
      </c>
      <c r="T11" s="122">
        <f t="shared" ref="T11:T17" si="12">IFERROR(SUM(R11*S11), "")</f>
        <v>330750</v>
      </c>
      <c r="U11" s="123">
        <v>50.6</v>
      </c>
      <c r="V11" s="118">
        <v>250</v>
      </c>
      <c r="W11" s="122">
        <f t="shared" ref="W11:W17" si="13">IFERROR(SUM(U11*V11), "")</f>
        <v>12650</v>
      </c>
      <c r="X11" s="124">
        <v>43.3</v>
      </c>
      <c r="Y11" s="118">
        <f t="shared" si="0"/>
        <v>250</v>
      </c>
      <c r="Z11" s="122">
        <f t="shared" ref="Z11:Z17" si="14">IFERROR(SUM(X11*Y11), "")</f>
        <v>10825</v>
      </c>
      <c r="AA11" s="125">
        <v>293.3</v>
      </c>
      <c r="AB11" s="118">
        <f t="shared" si="1"/>
        <v>250</v>
      </c>
      <c r="AC11" s="122">
        <f t="shared" ref="AC11:AC17" si="15">IFERROR(SUM(AA11*AB11), "")</f>
        <v>73325</v>
      </c>
      <c r="AD11" s="124">
        <v>67.8</v>
      </c>
      <c r="AE11" s="118">
        <f t="shared" si="2"/>
        <v>250</v>
      </c>
      <c r="AF11" s="122">
        <f t="shared" ref="AF11:AF17" si="16">IFERROR(SUM(AD11*AE11), "")</f>
        <v>16950</v>
      </c>
      <c r="AG11" s="127"/>
      <c r="AH11" s="118"/>
      <c r="AI11" s="118"/>
      <c r="AJ11" s="118"/>
      <c r="AK11" s="118"/>
    </row>
    <row r="12" spans="1:37" s="1" customFormat="1" ht="9.9499999999999993" customHeight="1">
      <c r="A12" s="281"/>
      <c r="B12" s="110"/>
      <c r="C12" s="111" t="s">
        <v>378</v>
      </c>
      <c r="D12" s="112"/>
      <c r="E12" s="112" t="s">
        <v>380</v>
      </c>
      <c r="F12" s="113"/>
      <c r="G12" s="114">
        <f t="shared" si="3"/>
        <v>177.70000000000002</v>
      </c>
      <c r="H12" s="115">
        <f t="shared" si="4"/>
        <v>1599.9999999999998</v>
      </c>
      <c r="I12" s="116">
        <f t="shared" si="5"/>
        <v>284320</v>
      </c>
      <c r="J12" s="113"/>
      <c r="K12" s="117">
        <f t="shared" si="6"/>
        <v>141.60000000000002</v>
      </c>
      <c r="L12" s="118">
        <f t="shared" si="7"/>
        <v>1600</v>
      </c>
      <c r="M12" s="118">
        <f t="shared" si="8"/>
        <v>226560.00000000003</v>
      </c>
      <c r="N12" s="128">
        <f t="shared" si="9"/>
        <v>36.1</v>
      </c>
      <c r="O12" s="118">
        <f t="shared" si="10"/>
        <v>1600</v>
      </c>
      <c r="P12" s="118">
        <f t="shared" si="11"/>
        <v>57760</v>
      </c>
      <c r="Q12" s="293"/>
      <c r="R12" s="120">
        <v>132.30000000000001</v>
      </c>
      <c r="S12" s="121">
        <v>1600</v>
      </c>
      <c r="T12" s="122">
        <f t="shared" si="12"/>
        <v>211680.00000000003</v>
      </c>
      <c r="U12" s="123">
        <v>5</v>
      </c>
      <c r="V12" s="118">
        <v>1600</v>
      </c>
      <c r="W12" s="122">
        <f t="shared" si="13"/>
        <v>8000</v>
      </c>
      <c r="X12" s="124">
        <v>4.3</v>
      </c>
      <c r="Y12" s="118">
        <f t="shared" si="0"/>
        <v>1600</v>
      </c>
      <c r="Z12" s="122">
        <f t="shared" si="14"/>
        <v>6880</v>
      </c>
      <c r="AA12" s="125">
        <v>29.3</v>
      </c>
      <c r="AB12" s="118">
        <f t="shared" si="1"/>
        <v>1600</v>
      </c>
      <c r="AC12" s="122">
        <f t="shared" si="15"/>
        <v>46880</v>
      </c>
      <c r="AD12" s="124">
        <v>6.8</v>
      </c>
      <c r="AE12" s="118">
        <f t="shared" si="2"/>
        <v>1600</v>
      </c>
      <c r="AF12" s="122">
        <f t="shared" si="16"/>
        <v>10880</v>
      </c>
      <c r="AG12" s="127"/>
      <c r="AH12" s="118"/>
      <c r="AI12" s="118"/>
      <c r="AJ12" s="118"/>
      <c r="AK12" s="118"/>
    </row>
    <row r="13" spans="1:37" s="1" customFormat="1" ht="9.9499999999999993" customHeight="1">
      <c r="A13" s="281"/>
      <c r="B13" s="110"/>
      <c r="C13" s="111" t="s">
        <v>378</v>
      </c>
      <c r="D13" s="112"/>
      <c r="E13" s="112" t="s">
        <v>381</v>
      </c>
      <c r="F13" s="113"/>
      <c r="G13" s="114">
        <f t="shared" si="3"/>
        <v>237</v>
      </c>
      <c r="H13" s="115">
        <f t="shared" si="4"/>
        <v>1300</v>
      </c>
      <c r="I13" s="116">
        <f t="shared" si="5"/>
        <v>308100</v>
      </c>
      <c r="J13" s="113"/>
      <c r="K13" s="117">
        <f t="shared" si="6"/>
        <v>188.9</v>
      </c>
      <c r="L13" s="118">
        <f t="shared" si="7"/>
        <v>1300</v>
      </c>
      <c r="M13" s="118">
        <f t="shared" si="8"/>
        <v>245570</v>
      </c>
      <c r="N13" s="128">
        <f t="shared" si="9"/>
        <v>48.1</v>
      </c>
      <c r="O13" s="118">
        <f t="shared" si="10"/>
        <v>1300</v>
      </c>
      <c r="P13" s="118">
        <f t="shared" si="11"/>
        <v>62530</v>
      </c>
      <c r="Q13" s="293"/>
      <c r="R13" s="120">
        <v>176.4</v>
      </c>
      <c r="S13" s="121">
        <v>1300</v>
      </c>
      <c r="T13" s="122">
        <f t="shared" si="12"/>
        <v>229320</v>
      </c>
      <c r="U13" s="123">
        <v>6.7</v>
      </c>
      <c r="V13" s="118">
        <v>1300</v>
      </c>
      <c r="W13" s="122">
        <f t="shared" si="13"/>
        <v>8710</v>
      </c>
      <c r="X13" s="124">
        <v>5.8</v>
      </c>
      <c r="Y13" s="118">
        <f t="shared" si="0"/>
        <v>1300</v>
      </c>
      <c r="Z13" s="122">
        <f t="shared" si="14"/>
        <v>7540</v>
      </c>
      <c r="AA13" s="125">
        <v>39.1</v>
      </c>
      <c r="AB13" s="118">
        <f t="shared" si="1"/>
        <v>1300</v>
      </c>
      <c r="AC13" s="122">
        <f t="shared" si="15"/>
        <v>50830</v>
      </c>
      <c r="AD13" s="124">
        <v>9</v>
      </c>
      <c r="AE13" s="118">
        <f t="shared" si="2"/>
        <v>1300</v>
      </c>
      <c r="AF13" s="122">
        <f t="shared" si="16"/>
        <v>11700</v>
      </c>
      <c r="AG13" s="127"/>
      <c r="AH13" s="118"/>
      <c r="AI13" s="118"/>
      <c r="AJ13" s="118"/>
      <c r="AK13" s="118"/>
    </row>
    <row r="14" spans="1:37" s="1" customFormat="1" ht="9.9499999999999993" customHeight="1">
      <c r="A14" s="281"/>
      <c r="B14" s="110"/>
      <c r="C14" s="111" t="s">
        <v>382</v>
      </c>
      <c r="D14" s="112"/>
      <c r="E14" s="112" t="s">
        <v>383</v>
      </c>
      <c r="F14" s="113"/>
      <c r="G14" s="114">
        <f t="shared" si="3"/>
        <v>210.90000000000003</v>
      </c>
      <c r="H14" s="115">
        <f t="shared" si="4"/>
        <v>3999.9999999999995</v>
      </c>
      <c r="I14" s="116">
        <f t="shared" si="5"/>
        <v>843600</v>
      </c>
      <c r="J14" s="113"/>
      <c r="K14" s="117">
        <f t="shared" si="6"/>
        <v>141.60000000000002</v>
      </c>
      <c r="L14" s="118">
        <f t="shared" si="7"/>
        <v>3999.9999999999995</v>
      </c>
      <c r="M14" s="118">
        <f t="shared" si="8"/>
        <v>566400</v>
      </c>
      <c r="N14" s="128">
        <f t="shared" si="9"/>
        <v>69.3</v>
      </c>
      <c r="O14" s="118">
        <f t="shared" si="10"/>
        <v>4000</v>
      </c>
      <c r="P14" s="118">
        <f t="shared" si="11"/>
        <v>277200</v>
      </c>
      <c r="Q14" s="293"/>
      <c r="R14" s="120">
        <v>132.30000000000001</v>
      </c>
      <c r="S14" s="121">
        <v>4000</v>
      </c>
      <c r="T14" s="122">
        <f t="shared" si="12"/>
        <v>529200</v>
      </c>
      <c r="U14" s="123">
        <v>5</v>
      </c>
      <c r="V14" s="118">
        <v>4000</v>
      </c>
      <c r="W14" s="122">
        <f t="shared" si="13"/>
        <v>20000</v>
      </c>
      <c r="X14" s="124">
        <v>4.3</v>
      </c>
      <c r="Y14" s="118">
        <f t="shared" si="0"/>
        <v>4000</v>
      </c>
      <c r="Z14" s="122">
        <f t="shared" si="14"/>
        <v>17200</v>
      </c>
      <c r="AA14" s="125">
        <v>29.3</v>
      </c>
      <c r="AB14" s="118">
        <f t="shared" si="1"/>
        <v>4000</v>
      </c>
      <c r="AC14" s="122">
        <f t="shared" si="15"/>
        <v>117200</v>
      </c>
      <c r="AD14" s="124">
        <v>40</v>
      </c>
      <c r="AE14" s="118">
        <f t="shared" si="2"/>
        <v>4000</v>
      </c>
      <c r="AF14" s="122">
        <f t="shared" si="16"/>
        <v>160000</v>
      </c>
      <c r="AG14" s="127"/>
      <c r="AH14" s="118"/>
      <c r="AI14" s="118"/>
      <c r="AJ14" s="118"/>
      <c r="AK14" s="118"/>
    </row>
    <row r="15" spans="1:37" s="1" customFormat="1" ht="9.9499999999999993" customHeight="1">
      <c r="A15" s="281"/>
      <c r="B15" s="110"/>
      <c r="C15" s="111" t="s">
        <v>384</v>
      </c>
      <c r="D15" s="112"/>
      <c r="E15" s="112" t="s">
        <v>385</v>
      </c>
      <c r="F15" s="113"/>
      <c r="G15" s="114">
        <f t="shared" si="3"/>
        <v>442</v>
      </c>
      <c r="H15" s="115">
        <f t="shared" si="4"/>
        <v>1200</v>
      </c>
      <c r="I15" s="116">
        <f t="shared" si="5"/>
        <v>530400</v>
      </c>
      <c r="J15" s="113"/>
      <c r="K15" s="117">
        <f t="shared" si="6"/>
        <v>308</v>
      </c>
      <c r="L15" s="118">
        <f t="shared" si="7"/>
        <v>1200</v>
      </c>
      <c r="M15" s="118">
        <f t="shared" si="8"/>
        <v>369600</v>
      </c>
      <c r="N15" s="128">
        <f t="shared" si="9"/>
        <v>134</v>
      </c>
      <c r="O15" s="118">
        <f t="shared" si="10"/>
        <v>1200</v>
      </c>
      <c r="P15" s="118">
        <f t="shared" si="11"/>
        <v>160800</v>
      </c>
      <c r="Q15" s="293"/>
      <c r="R15" s="120">
        <v>248</v>
      </c>
      <c r="S15" s="121">
        <v>1200</v>
      </c>
      <c r="T15" s="122">
        <f t="shared" si="12"/>
        <v>297600</v>
      </c>
      <c r="U15" s="123">
        <v>30</v>
      </c>
      <c r="V15" s="118">
        <v>1200</v>
      </c>
      <c r="W15" s="122">
        <f t="shared" si="13"/>
        <v>36000</v>
      </c>
      <c r="X15" s="124">
        <v>30</v>
      </c>
      <c r="Y15" s="118">
        <f t="shared" si="0"/>
        <v>1200</v>
      </c>
      <c r="Z15" s="122">
        <f t="shared" si="14"/>
        <v>36000</v>
      </c>
      <c r="AA15" s="125">
        <v>124</v>
      </c>
      <c r="AB15" s="118">
        <f t="shared" si="1"/>
        <v>1200</v>
      </c>
      <c r="AC15" s="122">
        <f t="shared" si="15"/>
        <v>148800</v>
      </c>
      <c r="AD15" s="124">
        <v>10</v>
      </c>
      <c r="AE15" s="118">
        <f t="shared" si="2"/>
        <v>1200</v>
      </c>
      <c r="AF15" s="122">
        <f t="shared" si="16"/>
        <v>12000</v>
      </c>
      <c r="AG15" s="127"/>
      <c r="AH15" s="118"/>
      <c r="AI15" s="118"/>
      <c r="AJ15" s="118"/>
      <c r="AK15" s="118"/>
    </row>
    <row r="16" spans="1:37" s="1" customFormat="1" ht="9.9499999999999993" customHeight="1">
      <c r="A16" s="281"/>
      <c r="B16" s="110"/>
      <c r="C16" s="111" t="s">
        <v>386</v>
      </c>
      <c r="D16" s="112"/>
      <c r="E16" s="112" t="s">
        <v>387</v>
      </c>
      <c r="F16" s="113"/>
      <c r="G16" s="114">
        <f t="shared" si="3"/>
        <v>118.4</v>
      </c>
      <c r="H16" s="115">
        <f t="shared" si="4"/>
        <v>1600</v>
      </c>
      <c r="I16" s="116">
        <f t="shared" si="5"/>
        <v>189440</v>
      </c>
      <c r="J16" s="113"/>
      <c r="K16" s="117">
        <f t="shared" si="6"/>
        <v>94.300000000000011</v>
      </c>
      <c r="L16" s="118">
        <f t="shared" si="7"/>
        <v>1599.9999999999998</v>
      </c>
      <c r="M16" s="118">
        <f t="shared" si="8"/>
        <v>150880</v>
      </c>
      <c r="N16" s="128">
        <f t="shared" si="9"/>
        <v>24.1</v>
      </c>
      <c r="O16" s="118">
        <f t="shared" si="10"/>
        <v>1600</v>
      </c>
      <c r="P16" s="118">
        <f t="shared" si="11"/>
        <v>38560</v>
      </c>
      <c r="Q16" s="293"/>
      <c r="R16" s="120">
        <v>88</v>
      </c>
      <c r="S16" s="121">
        <v>1600</v>
      </c>
      <c r="T16" s="122">
        <f t="shared" si="12"/>
        <v>140800</v>
      </c>
      <c r="U16" s="123">
        <v>3.4</v>
      </c>
      <c r="V16" s="118">
        <v>1600</v>
      </c>
      <c r="W16" s="122">
        <f t="shared" si="13"/>
        <v>5440</v>
      </c>
      <c r="X16" s="124">
        <v>2.9</v>
      </c>
      <c r="Y16" s="118">
        <f t="shared" si="0"/>
        <v>1600</v>
      </c>
      <c r="Z16" s="122">
        <f t="shared" si="14"/>
        <v>4640</v>
      </c>
      <c r="AA16" s="125">
        <v>19.600000000000001</v>
      </c>
      <c r="AB16" s="118">
        <f t="shared" si="1"/>
        <v>1600</v>
      </c>
      <c r="AC16" s="122">
        <f t="shared" si="15"/>
        <v>31360.000000000004</v>
      </c>
      <c r="AD16" s="124">
        <v>4.5</v>
      </c>
      <c r="AE16" s="118">
        <f t="shared" si="2"/>
        <v>1600</v>
      </c>
      <c r="AF16" s="122">
        <f t="shared" si="16"/>
        <v>7200</v>
      </c>
      <c r="AG16" s="127"/>
      <c r="AH16" s="118"/>
      <c r="AI16" s="118"/>
      <c r="AJ16" s="118"/>
      <c r="AK16" s="118"/>
    </row>
    <row r="17" spans="1:37" s="1" customFormat="1" ht="9.9499999999999993" customHeight="1">
      <c r="A17" s="281"/>
      <c r="B17" s="110"/>
      <c r="C17" s="111" t="s">
        <v>388</v>
      </c>
      <c r="D17" s="112"/>
      <c r="E17" s="112"/>
      <c r="F17" s="113"/>
      <c r="G17" s="114">
        <f t="shared" si="3"/>
        <v>5</v>
      </c>
      <c r="H17" s="115">
        <f t="shared" si="4"/>
        <v>86000</v>
      </c>
      <c r="I17" s="116">
        <f t="shared" si="5"/>
        <v>430000</v>
      </c>
      <c r="J17" s="113"/>
      <c r="K17" s="117">
        <f t="shared" si="6"/>
        <v>3</v>
      </c>
      <c r="L17" s="118">
        <f t="shared" si="7"/>
        <v>106666.66666666667</v>
      </c>
      <c r="M17" s="118">
        <f t="shared" si="8"/>
        <v>320000</v>
      </c>
      <c r="N17" s="119">
        <f t="shared" si="9"/>
        <v>2</v>
      </c>
      <c r="O17" s="118">
        <f t="shared" si="10"/>
        <v>55000</v>
      </c>
      <c r="P17" s="118">
        <f t="shared" si="11"/>
        <v>110000</v>
      </c>
      <c r="Q17" s="293"/>
      <c r="R17" s="120">
        <v>1</v>
      </c>
      <c r="S17" s="121">
        <v>160000</v>
      </c>
      <c r="T17" s="122">
        <f t="shared" si="12"/>
        <v>160000</v>
      </c>
      <c r="U17" s="123">
        <v>1</v>
      </c>
      <c r="V17" s="118">
        <v>100000</v>
      </c>
      <c r="W17" s="122">
        <f t="shared" si="13"/>
        <v>100000</v>
      </c>
      <c r="X17" s="124">
        <v>1</v>
      </c>
      <c r="Y17" s="118">
        <v>60000</v>
      </c>
      <c r="Z17" s="122">
        <f t="shared" si="14"/>
        <v>60000</v>
      </c>
      <c r="AA17" s="125">
        <v>1</v>
      </c>
      <c r="AB17" s="118">
        <v>60000</v>
      </c>
      <c r="AC17" s="122">
        <f t="shared" si="15"/>
        <v>60000</v>
      </c>
      <c r="AD17" s="124">
        <v>1</v>
      </c>
      <c r="AE17" s="118">
        <v>50000</v>
      </c>
      <c r="AF17" s="122">
        <f t="shared" si="16"/>
        <v>50000</v>
      </c>
      <c r="AG17" s="127"/>
      <c r="AH17" s="118"/>
      <c r="AI17" s="118"/>
      <c r="AJ17" s="118"/>
      <c r="AK17" s="118"/>
    </row>
    <row r="18" spans="1:37" s="1" customFormat="1" ht="9.9499999999999993" customHeight="1">
      <c r="A18" s="281"/>
      <c r="B18" s="110"/>
      <c r="C18" s="111"/>
      <c r="D18" s="112"/>
      <c r="E18" s="112"/>
      <c r="F18" s="113"/>
      <c r="G18" s="114"/>
      <c r="H18" s="115"/>
      <c r="I18" s="129">
        <f t="shared" si="5"/>
        <v>3623030</v>
      </c>
      <c r="J18" s="113"/>
      <c r="K18" s="106"/>
      <c r="L18" s="118"/>
      <c r="M18" s="107">
        <f t="shared" si="8"/>
        <v>2705530</v>
      </c>
      <c r="N18" s="130"/>
      <c r="O18" s="118"/>
      <c r="P18" s="130">
        <f t="shared" si="11"/>
        <v>917500</v>
      </c>
      <c r="Q18" s="293"/>
      <c r="R18" s="131"/>
      <c r="S18" s="132" t="s">
        <v>389</v>
      </c>
      <c r="T18" s="133">
        <f>IFERROR(SUM(T9:T17), "")</f>
        <v>2340355</v>
      </c>
      <c r="U18" s="124"/>
      <c r="V18" s="134" t="s">
        <v>390</v>
      </c>
      <c r="W18" s="133">
        <f>IFERROR(SUM(W9:W17), "")</f>
        <v>207650</v>
      </c>
      <c r="X18" s="124"/>
      <c r="Y18" s="134" t="s">
        <v>390</v>
      </c>
      <c r="Z18" s="133">
        <f>IFERROR(SUM(Z9:Z17), "")</f>
        <v>157525</v>
      </c>
      <c r="AA18" s="125"/>
      <c r="AB18" s="134" t="s">
        <v>390</v>
      </c>
      <c r="AC18" s="133">
        <f>IFERROR(SUM(AC9:AC17), "")</f>
        <v>626175</v>
      </c>
      <c r="AD18" s="124"/>
      <c r="AE18" s="134" t="s">
        <v>390</v>
      </c>
      <c r="AF18" s="133">
        <f>IFERROR(SUM(AF9:AF17), "")</f>
        <v>291325</v>
      </c>
      <c r="AG18" s="127"/>
      <c r="AH18" s="118"/>
      <c r="AI18" s="118"/>
      <c r="AJ18" s="118"/>
      <c r="AK18" s="118"/>
    </row>
    <row r="19" spans="1:37" s="1" customFormat="1" ht="9.9499999999999993" customHeight="1">
      <c r="A19" s="281"/>
      <c r="B19" s="135"/>
      <c r="C19" s="136"/>
      <c r="D19" s="137"/>
      <c r="E19" s="137"/>
      <c r="F19" s="138"/>
      <c r="G19" s="139"/>
      <c r="H19" s="140"/>
      <c r="I19" s="105"/>
      <c r="J19" s="138"/>
      <c r="K19" s="117"/>
      <c r="L19" s="118"/>
      <c r="M19" s="118"/>
      <c r="N19" s="119"/>
      <c r="O19" s="118"/>
      <c r="P19" s="118"/>
      <c r="Q19" s="293"/>
      <c r="R19" s="131"/>
      <c r="S19" s="141"/>
      <c r="T19" s="126"/>
      <c r="U19" s="124"/>
      <c r="V19" s="118"/>
      <c r="W19" s="126"/>
      <c r="X19" s="124"/>
      <c r="Y19" s="118">
        <f t="shared" ref="Y19:Y27" si="17">IFERROR(SUM(S19), "")</f>
        <v>0</v>
      </c>
      <c r="Z19" s="126"/>
      <c r="AA19" s="125"/>
      <c r="AB19" s="118">
        <f t="shared" ref="AB19:AB27" si="18">IFERROR(SUM(S19), "")</f>
        <v>0</v>
      </c>
      <c r="AC19" s="126"/>
      <c r="AD19" s="124"/>
      <c r="AE19" s="118">
        <f t="shared" ref="AE19:AE27" si="19">IFERROR(SUM(S19), "")</f>
        <v>0</v>
      </c>
      <c r="AF19" s="126"/>
      <c r="AG19" s="127"/>
      <c r="AH19" s="118"/>
      <c r="AI19" s="118"/>
      <c r="AJ19" s="118"/>
      <c r="AK19" s="118"/>
    </row>
    <row r="20" spans="1:37" s="235" customFormat="1" ht="9.9499999999999993" customHeight="1">
      <c r="A20" s="283"/>
      <c r="B20" s="218" t="s">
        <v>391</v>
      </c>
      <c r="C20" s="219" t="s">
        <v>375</v>
      </c>
      <c r="D20" s="220"/>
      <c r="E20" s="220" t="s">
        <v>376</v>
      </c>
      <c r="F20" s="221"/>
      <c r="G20" s="222">
        <f t="shared" ref="G20:G27" si="20">IFERROR(SUM(K20+N20), "")</f>
        <v>10131.6</v>
      </c>
      <c r="H20" s="223">
        <f t="shared" ref="H20:H27" si="21">IFERROR(SUM(I20/G20), "")</f>
        <v>50</v>
      </c>
      <c r="I20" s="224">
        <f t="shared" ref="I20:I28" si="22">IFERROR(SUM(M20+P20), "")</f>
        <v>506580</v>
      </c>
      <c r="J20" s="221"/>
      <c r="K20" s="238">
        <f t="shared" ref="K20:K27" si="23">IFERROR(SUM(R20+U20+X20), "")</f>
        <v>7643</v>
      </c>
      <c r="L20" s="228">
        <f t="shared" ref="L20:L27" si="24">IFERROR(SUM(M20/K20), "")</f>
        <v>50</v>
      </c>
      <c r="M20" s="228">
        <f t="shared" ref="M20:M28" si="25">IFERROR(SUM(T20+W20+Z20), "")</f>
        <v>382150</v>
      </c>
      <c r="N20" s="243">
        <f t="shared" ref="N20:N27" si="26">IFERROR(SUM(AA20+AD20), "")</f>
        <v>2488.6</v>
      </c>
      <c r="O20" s="228">
        <f t="shared" ref="O20:O27" si="27">IFERROR(SUM(P20/N20), "")</f>
        <v>50</v>
      </c>
      <c r="P20" s="228">
        <f t="shared" ref="P20:P28" si="28">IFERROR(SUM(AC20+AF20), "")</f>
        <v>124430</v>
      </c>
      <c r="Q20" s="292"/>
      <c r="R20" s="229">
        <v>4155</v>
      </c>
      <c r="S20" s="228">
        <v>50</v>
      </c>
      <c r="T20" s="230">
        <f>IFERROR(SUM(R20*S20), "")</f>
        <v>207750</v>
      </c>
      <c r="U20" s="231">
        <v>1395</v>
      </c>
      <c r="V20" s="228">
        <f>IFERROR(SUM(S20), "")</f>
        <v>50</v>
      </c>
      <c r="W20" s="230">
        <f>IFERROR(SUM(U20*V20), "")</f>
        <v>69750</v>
      </c>
      <c r="X20" s="231">
        <v>2093</v>
      </c>
      <c r="Y20" s="228">
        <f t="shared" si="17"/>
        <v>50</v>
      </c>
      <c r="Z20" s="230">
        <f>IFERROR(SUM(X20*Y20), "")</f>
        <v>104650</v>
      </c>
      <c r="AA20" s="233">
        <v>1630</v>
      </c>
      <c r="AB20" s="228">
        <f t="shared" si="18"/>
        <v>50</v>
      </c>
      <c r="AC20" s="230">
        <f>IFERROR(SUM(AA20*AB20), "")</f>
        <v>81500</v>
      </c>
      <c r="AD20" s="231">
        <v>858.6</v>
      </c>
      <c r="AE20" s="228">
        <f t="shared" si="19"/>
        <v>50</v>
      </c>
      <c r="AF20" s="230">
        <f>IFERROR(SUM(AD20*AE20), "")</f>
        <v>42930</v>
      </c>
      <c r="AG20" s="234"/>
      <c r="AH20" s="228"/>
      <c r="AI20" s="228"/>
      <c r="AJ20" s="228"/>
      <c r="AK20" s="228"/>
    </row>
    <row r="21" spans="1:37" s="1" customFormat="1" ht="9.9499999999999993" customHeight="1">
      <c r="A21" s="283"/>
      <c r="B21" s="110"/>
      <c r="C21" s="111"/>
      <c r="D21" s="112"/>
      <c r="E21" s="112"/>
      <c r="F21" s="113"/>
      <c r="G21" s="114">
        <f t="shared" si="20"/>
        <v>0</v>
      </c>
      <c r="H21" s="115" t="str">
        <f t="shared" si="21"/>
        <v/>
      </c>
      <c r="I21" s="116">
        <f t="shared" si="22"/>
        <v>0</v>
      </c>
      <c r="J21" s="113"/>
      <c r="K21" s="117">
        <f t="shared" si="23"/>
        <v>0</v>
      </c>
      <c r="L21" s="118" t="str">
        <f t="shared" si="24"/>
        <v/>
      </c>
      <c r="M21" s="118">
        <f t="shared" si="25"/>
        <v>0</v>
      </c>
      <c r="N21" s="128">
        <f t="shared" si="26"/>
        <v>0</v>
      </c>
      <c r="O21" s="118" t="str">
        <f t="shared" si="27"/>
        <v/>
      </c>
      <c r="P21" s="118">
        <f t="shared" si="28"/>
        <v>0</v>
      </c>
      <c r="Q21" s="293"/>
      <c r="R21" s="131"/>
      <c r="S21" s="118">
        <v>0</v>
      </c>
      <c r="T21" s="122"/>
      <c r="U21" s="124"/>
      <c r="V21" s="118"/>
      <c r="W21" s="122"/>
      <c r="X21" s="124"/>
      <c r="Y21" s="118">
        <f t="shared" si="17"/>
        <v>0</v>
      </c>
      <c r="Z21" s="122"/>
      <c r="AA21" s="125"/>
      <c r="AB21" s="118">
        <f t="shared" si="18"/>
        <v>0</v>
      </c>
      <c r="AC21" s="126"/>
      <c r="AD21" s="124"/>
      <c r="AE21" s="118">
        <f t="shared" si="19"/>
        <v>0</v>
      </c>
      <c r="AF21" s="126"/>
      <c r="AG21" s="127"/>
      <c r="AH21" s="118"/>
      <c r="AI21" s="118"/>
      <c r="AJ21" s="118"/>
      <c r="AK21" s="118"/>
    </row>
    <row r="22" spans="1:37" s="1" customFormat="1" ht="9.9499999999999993" customHeight="1">
      <c r="A22" s="283"/>
      <c r="B22" s="110"/>
      <c r="C22" s="111" t="s">
        <v>392</v>
      </c>
      <c r="D22" s="112"/>
      <c r="E22" s="112" t="s">
        <v>393</v>
      </c>
      <c r="F22" s="113"/>
      <c r="G22" s="114">
        <f t="shared" si="20"/>
        <v>0</v>
      </c>
      <c r="H22" s="115" t="str">
        <f t="shared" si="21"/>
        <v/>
      </c>
      <c r="I22" s="116">
        <f t="shared" si="22"/>
        <v>0</v>
      </c>
      <c r="J22" s="113"/>
      <c r="K22" s="117">
        <f t="shared" si="23"/>
        <v>0</v>
      </c>
      <c r="L22" s="118" t="str">
        <f t="shared" si="24"/>
        <v/>
      </c>
      <c r="M22" s="118">
        <f t="shared" si="25"/>
        <v>0</v>
      </c>
      <c r="N22" s="128">
        <f t="shared" si="26"/>
        <v>0</v>
      </c>
      <c r="O22" s="118" t="str">
        <f t="shared" si="27"/>
        <v/>
      </c>
      <c r="P22" s="118">
        <f t="shared" si="28"/>
        <v>0</v>
      </c>
      <c r="Q22" s="293"/>
      <c r="R22" s="131"/>
      <c r="S22" s="118">
        <v>0</v>
      </c>
      <c r="T22" s="122"/>
      <c r="U22" s="124"/>
      <c r="V22" s="118"/>
      <c r="W22" s="122"/>
      <c r="X22" s="124"/>
      <c r="Y22" s="118">
        <f t="shared" si="17"/>
        <v>0</v>
      </c>
      <c r="Z22" s="122"/>
      <c r="AA22" s="125"/>
      <c r="AB22" s="118">
        <f t="shared" si="18"/>
        <v>0</v>
      </c>
      <c r="AC22" s="126"/>
      <c r="AD22" s="124"/>
      <c r="AE22" s="118">
        <f t="shared" si="19"/>
        <v>0</v>
      </c>
      <c r="AF22" s="126"/>
      <c r="AG22" s="127"/>
      <c r="AH22" s="118"/>
      <c r="AI22" s="118"/>
      <c r="AJ22" s="118"/>
      <c r="AK22" s="118"/>
    </row>
    <row r="23" spans="1:37" s="1" customFormat="1" ht="9.9499999999999993" customHeight="1">
      <c r="A23" s="283"/>
      <c r="B23" s="110"/>
      <c r="C23" s="111" t="s">
        <v>394</v>
      </c>
      <c r="D23" s="112"/>
      <c r="E23" s="112" t="s">
        <v>395</v>
      </c>
      <c r="F23" s="113"/>
      <c r="G23" s="114">
        <f t="shared" si="20"/>
        <v>72.5</v>
      </c>
      <c r="H23" s="115">
        <f t="shared" si="21"/>
        <v>25000</v>
      </c>
      <c r="I23" s="116">
        <f t="shared" si="22"/>
        <v>1812500</v>
      </c>
      <c r="J23" s="113"/>
      <c r="K23" s="117">
        <f t="shared" si="23"/>
        <v>55.9</v>
      </c>
      <c r="L23" s="118">
        <f t="shared" si="24"/>
        <v>25000</v>
      </c>
      <c r="M23" s="118">
        <f t="shared" si="25"/>
        <v>1397500</v>
      </c>
      <c r="N23" s="128">
        <f t="shared" si="26"/>
        <v>16.600000000000001</v>
      </c>
      <c r="O23" s="118">
        <f t="shared" si="27"/>
        <v>24999.999999999996</v>
      </c>
      <c r="P23" s="118">
        <f t="shared" si="28"/>
        <v>415000</v>
      </c>
      <c r="Q23" s="293"/>
      <c r="R23" s="131">
        <v>21</v>
      </c>
      <c r="S23" s="118">
        <v>25000</v>
      </c>
      <c r="T23" s="122">
        <f>IFERROR(SUM(R23*S23), "")</f>
        <v>525000</v>
      </c>
      <c r="U23" s="124">
        <v>14</v>
      </c>
      <c r="V23" s="118">
        <f>IFERROR(SUM(S23), "")</f>
        <v>25000</v>
      </c>
      <c r="W23" s="122">
        <f>IFERROR(SUM(U23*V23), "")</f>
        <v>350000</v>
      </c>
      <c r="X23" s="124">
        <v>20.9</v>
      </c>
      <c r="Y23" s="118">
        <f t="shared" si="17"/>
        <v>25000</v>
      </c>
      <c r="Z23" s="122">
        <f>IFERROR(SUM(X23*Y23), "")</f>
        <v>522499.99999999994</v>
      </c>
      <c r="AA23" s="125">
        <v>8.1</v>
      </c>
      <c r="AB23" s="118">
        <f t="shared" si="18"/>
        <v>25000</v>
      </c>
      <c r="AC23" s="122">
        <f>IFERROR(SUM(AA23*AB23), "")</f>
        <v>202500</v>
      </c>
      <c r="AD23" s="124">
        <v>8.5</v>
      </c>
      <c r="AE23" s="118">
        <f t="shared" si="19"/>
        <v>25000</v>
      </c>
      <c r="AF23" s="122">
        <f>IFERROR(SUM(AD23*AE23), "")</f>
        <v>212500</v>
      </c>
      <c r="AG23" s="127"/>
      <c r="AH23" s="118"/>
      <c r="AI23" s="118"/>
      <c r="AJ23" s="118"/>
      <c r="AK23" s="118"/>
    </row>
    <row r="24" spans="1:37" s="1" customFormat="1" ht="9.9499999999999993" customHeight="1">
      <c r="A24" s="283"/>
      <c r="B24" s="110"/>
      <c r="C24" s="111" t="s">
        <v>396</v>
      </c>
      <c r="D24" s="112"/>
      <c r="E24" s="112" t="s">
        <v>395</v>
      </c>
      <c r="F24" s="113"/>
      <c r="G24" s="114">
        <f t="shared" si="20"/>
        <v>72.599999999999994</v>
      </c>
      <c r="H24" s="115">
        <f t="shared" si="21"/>
        <v>25000.000000000004</v>
      </c>
      <c r="I24" s="116">
        <f t="shared" si="22"/>
        <v>1815000</v>
      </c>
      <c r="J24" s="113"/>
      <c r="K24" s="117">
        <f t="shared" si="23"/>
        <v>55.9</v>
      </c>
      <c r="L24" s="118">
        <f t="shared" si="24"/>
        <v>25000</v>
      </c>
      <c r="M24" s="118">
        <f t="shared" si="25"/>
        <v>1397500</v>
      </c>
      <c r="N24" s="128">
        <f t="shared" si="26"/>
        <v>16.7</v>
      </c>
      <c r="O24" s="118">
        <f t="shared" si="27"/>
        <v>25000</v>
      </c>
      <c r="P24" s="118">
        <f t="shared" si="28"/>
        <v>417500</v>
      </c>
      <c r="Q24" s="293"/>
      <c r="R24" s="131">
        <v>21</v>
      </c>
      <c r="S24" s="118">
        <v>25000</v>
      </c>
      <c r="T24" s="122">
        <f>IFERROR(SUM(R24*S24), "")</f>
        <v>525000</v>
      </c>
      <c r="U24" s="124">
        <v>14</v>
      </c>
      <c r="V24" s="118">
        <f>IFERROR(SUM(S24), "")</f>
        <v>25000</v>
      </c>
      <c r="W24" s="122">
        <f>IFERROR(SUM(U24*V24), "")</f>
        <v>350000</v>
      </c>
      <c r="X24" s="124">
        <v>20.9</v>
      </c>
      <c r="Y24" s="118">
        <f t="shared" si="17"/>
        <v>25000</v>
      </c>
      <c r="Z24" s="122">
        <f>IFERROR(SUM(X24*Y24), "")</f>
        <v>522499.99999999994</v>
      </c>
      <c r="AA24" s="125">
        <v>8.1999999999999993</v>
      </c>
      <c r="AB24" s="118">
        <f t="shared" si="18"/>
        <v>25000</v>
      </c>
      <c r="AC24" s="122">
        <f>IFERROR(SUM(AA24*AB24), "")</f>
        <v>204999.99999999997</v>
      </c>
      <c r="AD24" s="124">
        <v>8.5</v>
      </c>
      <c r="AE24" s="118">
        <f t="shared" si="19"/>
        <v>25000</v>
      </c>
      <c r="AF24" s="122">
        <f>IFERROR(SUM(AD24*AE24), "")</f>
        <v>212500</v>
      </c>
      <c r="AG24" s="127"/>
      <c r="AH24" s="118"/>
      <c r="AI24" s="118"/>
      <c r="AJ24" s="118"/>
      <c r="AK24" s="118"/>
    </row>
    <row r="25" spans="1:37" s="1" customFormat="1" ht="9.9499999999999993" customHeight="1">
      <c r="A25" s="283"/>
      <c r="B25" s="110"/>
      <c r="C25" s="111" t="s">
        <v>397</v>
      </c>
      <c r="D25" s="112"/>
      <c r="E25" s="112" t="s">
        <v>397</v>
      </c>
      <c r="F25" s="113"/>
      <c r="G25" s="114">
        <f t="shared" si="20"/>
        <v>145.1</v>
      </c>
      <c r="H25" s="115">
        <f t="shared" si="21"/>
        <v>25000</v>
      </c>
      <c r="I25" s="116">
        <f t="shared" si="22"/>
        <v>3627500</v>
      </c>
      <c r="J25" s="113"/>
      <c r="K25" s="117">
        <f t="shared" si="23"/>
        <v>111.8</v>
      </c>
      <c r="L25" s="118">
        <f t="shared" si="24"/>
        <v>25000</v>
      </c>
      <c r="M25" s="118">
        <f t="shared" si="25"/>
        <v>2795000</v>
      </c>
      <c r="N25" s="128">
        <f t="shared" si="26"/>
        <v>33.299999999999997</v>
      </c>
      <c r="O25" s="118">
        <f t="shared" si="27"/>
        <v>25000.000000000004</v>
      </c>
      <c r="P25" s="118">
        <f t="shared" si="28"/>
        <v>832500</v>
      </c>
      <c r="Q25" s="293"/>
      <c r="R25" s="131">
        <v>42</v>
      </c>
      <c r="S25" s="118">
        <v>25000</v>
      </c>
      <c r="T25" s="122">
        <f>IFERROR(SUM(R25*S25), "")</f>
        <v>1050000</v>
      </c>
      <c r="U25" s="124">
        <v>28</v>
      </c>
      <c r="V25" s="118">
        <f>IFERROR(SUM(S25), "")</f>
        <v>25000</v>
      </c>
      <c r="W25" s="122">
        <f>IFERROR(SUM(U25*V25), "")</f>
        <v>700000</v>
      </c>
      <c r="X25" s="124">
        <v>41.8</v>
      </c>
      <c r="Y25" s="118">
        <f t="shared" si="17"/>
        <v>25000</v>
      </c>
      <c r="Z25" s="122">
        <f>IFERROR(SUM(X25*Y25), "")</f>
        <v>1044999.9999999999</v>
      </c>
      <c r="AA25" s="125">
        <v>16.3</v>
      </c>
      <c r="AB25" s="118">
        <f t="shared" si="18"/>
        <v>25000</v>
      </c>
      <c r="AC25" s="122">
        <f>IFERROR(SUM(AA25*AB25), "")</f>
        <v>407500</v>
      </c>
      <c r="AD25" s="124">
        <v>17</v>
      </c>
      <c r="AE25" s="118">
        <f t="shared" si="19"/>
        <v>25000</v>
      </c>
      <c r="AF25" s="122">
        <f>IFERROR(SUM(AD25*AE25), "")</f>
        <v>425000</v>
      </c>
      <c r="AG25" s="127"/>
      <c r="AH25" s="118"/>
      <c r="AI25" s="118"/>
      <c r="AJ25" s="118"/>
      <c r="AK25" s="118"/>
    </row>
    <row r="26" spans="1:37" s="1" customFormat="1" ht="9.9499999999999993" customHeight="1">
      <c r="A26" s="283"/>
      <c r="B26" s="110"/>
      <c r="C26" s="111"/>
      <c r="D26" s="112"/>
      <c r="E26" s="112"/>
      <c r="F26" s="113"/>
      <c r="G26" s="114">
        <f t="shared" si="20"/>
        <v>0</v>
      </c>
      <c r="H26" s="115" t="str">
        <f t="shared" si="21"/>
        <v/>
      </c>
      <c r="I26" s="116">
        <f t="shared" si="22"/>
        <v>0</v>
      </c>
      <c r="J26" s="113"/>
      <c r="K26" s="117">
        <f t="shared" si="23"/>
        <v>0</v>
      </c>
      <c r="L26" s="118" t="str">
        <f t="shared" si="24"/>
        <v/>
      </c>
      <c r="M26" s="118">
        <f t="shared" si="25"/>
        <v>0</v>
      </c>
      <c r="N26" s="128">
        <f t="shared" si="26"/>
        <v>0</v>
      </c>
      <c r="O26" s="118" t="str">
        <f t="shared" si="27"/>
        <v/>
      </c>
      <c r="P26" s="118">
        <f t="shared" si="28"/>
        <v>0</v>
      </c>
      <c r="Q26" s="293"/>
      <c r="R26" s="131"/>
      <c r="S26" s="118"/>
      <c r="T26" s="122"/>
      <c r="U26" s="124"/>
      <c r="V26" s="118">
        <f>IFERROR(SUM(S26), "")</f>
        <v>0</v>
      </c>
      <c r="W26" s="122"/>
      <c r="X26" s="124"/>
      <c r="Y26" s="118">
        <f t="shared" si="17"/>
        <v>0</v>
      </c>
      <c r="Z26" s="122"/>
      <c r="AA26" s="125"/>
      <c r="AB26" s="118">
        <f t="shared" si="18"/>
        <v>0</v>
      </c>
      <c r="AC26" s="122"/>
      <c r="AD26" s="124"/>
      <c r="AE26" s="118">
        <f t="shared" si="19"/>
        <v>0</v>
      </c>
      <c r="AF26" s="122"/>
      <c r="AG26" s="127"/>
      <c r="AH26" s="118"/>
      <c r="AI26" s="118"/>
      <c r="AJ26" s="118"/>
      <c r="AK26" s="118"/>
    </row>
    <row r="27" spans="1:37" s="1" customFormat="1" ht="9.9499999999999993" customHeight="1">
      <c r="A27" s="283"/>
      <c r="B27" s="110"/>
      <c r="C27" s="111" t="s">
        <v>398</v>
      </c>
      <c r="D27" s="112"/>
      <c r="E27" s="112"/>
      <c r="F27" s="113"/>
      <c r="G27" s="114">
        <f t="shared" si="20"/>
        <v>303.79999999999995</v>
      </c>
      <c r="H27" s="115">
        <f t="shared" si="21"/>
        <v>5300.0000000000009</v>
      </c>
      <c r="I27" s="116">
        <f t="shared" si="22"/>
        <v>1610140</v>
      </c>
      <c r="J27" s="113"/>
      <c r="K27" s="117">
        <f t="shared" si="23"/>
        <v>229.2</v>
      </c>
      <c r="L27" s="118">
        <f t="shared" si="24"/>
        <v>5300</v>
      </c>
      <c r="M27" s="118">
        <f t="shared" si="25"/>
        <v>1214760</v>
      </c>
      <c r="N27" s="128">
        <f t="shared" si="26"/>
        <v>74.599999999999994</v>
      </c>
      <c r="O27" s="118">
        <f t="shared" si="27"/>
        <v>5300</v>
      </c>
      <c r="P27" s="118">
        <f t="shared" si="28"/>
        <v>395380</v>
      </c>
      <c r="Q27" s="293"/>
      <c r="R27" s="131">
        <v>124.6</v>
      </c>
      <c r="S27" s="118">
        <v>5300</v>
      </c>
      <c r="T27" s="122">
        <f>IFERROR(SUM(R27*S27), "")</f>
        <v>660380</v>
      </c>
      <c r="U27" s="124">
        <v>41.8</v>
      </c>
      <c r="V27" s="118">
        <f>IFERROR(SUM(S27), "")</f>
        <v>5300</v>
      </c>
      <c r="W27" s="122">
        <f>IFERROR(SUM(U27*V27), "")</f>
        <v>221539.99999999997</v>
      </c>
      <c r="X27" s="124">
        <v>62.8</v>
      </c>
      <c r="Y27" s="118">
        <f t="shared" si="17"/>
        <v>5300</v>
      </c>
      <c r="Z27" s="122">
        <f>IFERROR(SUM(X27*Y27), "")</f>
        <v>332840</v>
      </c>
      <c r="AA27" s="125">
        <v>48.9</v>
      </c>
      <c r="AB27" s="118">
        <f t="shared" si="18"/>
        <v>5300</v>
      </c>
      <c r="AC27" s="122">
        <f>IFERROR(SUM(AA27*AB27), "")</f>
        <v>259170</v>
      </c>
      <c r="AD27" s="124">
        <v>25.7</v>
      </c>
      <c r="AE27" s="118">
        <f t="shared" si="19"/>
        <v>5300</v>
      </c>
      <c r="AF27" s="122">
        <f>IFERROR(SUM(AD27*AE27), "")</f>
        <v>136210</v>
      </c>
      <c r="AG27" s="127"/>
      <c r="AH27" s="118"/>
      <c r="AI27" s="118"/>
      <c r="AJ27" s="118"/>
      <c r="AK27" s="118"/>
    </row>
    <row r="28" spans="1:37" s="1" customFormat="1" ht="9.9499999999999993" customHeight="1">
      <c r="A28" s="283"/>
      <c r="B28" s="110"/>
      <c r="C28" s="111"/>
      <c r="D28" s="112"/>
      <c r="E28" s="112"/>
      <c r="F28" s="113"/>
      <c r="G28" s="114"/>
      <c r="H28" s="115"/>
      <c r="I28" s="129">
        <f t="shared" si="22"/>
        <v>9371720</v>
      </c>
      <c r="J28" s="113"/>
      <c r="K28" s="106"/>
      <c r="L28" s="118"/>
      <c r="M28" s="107">
        <f t="shared" si="25"/>
        <v>7186910</v>
      </c>
      <c r="N28" s="130"/>
      <c r="O28" s="118"/>
      <c r="P28" s="130">
        <f t="shared" si="28"/>
        <v>2184810</v>
      </c>
      <c r="Q28" s="293"/>
      <c r="R28" s="131"/>
      <c r="S28" s="132" t="s">
        <v>399</v>
      </c>
      <c r="T28" s="109">
        <f>IFERROR(SUM(T20:T27), "")</f>
        <v>2968130</v>
      </c>
      <c r="U28" s="124"/>
      <c r="V28" s="134" t="s">
        <v>390</v>
      </c>
      <c r="W28" s="109">
        <f>IFERROR(SUM(W20:W27), "")</f>
        <v>1691290</v>
      </c>
      <c r="X28" s="124"/>
      <c r="Y28" s="134" t="s">
        <v>390</v>
      </c>
      <c r="Z28" s="109">
        <f>IFERROR(SUM(Z20:Z27), "")</f>
        <v>2527490</v>
      </c>
      <c r="AA28" s="125"/>
      <c r="AB28" s="134" t="s">
        <v>390</v>
      </c>
      <c r="AC28" s="109">
        <f>IFERROR(SUM(AC20:AC27), "")</f>
        <v>1155670</v>
      </c>
      <c r="AD28" s="124"/>
      <c r="AE28" s="134" t="s">
        <v>390</v>
      </c>
      <c r="AF28" s="109">
        <f>IFERROR(SUM(AF20:AF27), "")</f>
        <v>1029140</v>
      </c>
      <c r="AG28" s="127"/>
      <c r="AH28" s="118"/>
      <c r="AI28" s="118"/>
      <c r="AJ28" s="118"/>
      <c r="AK28" s="118"/>
    </row>
    <row r="29" spans="1:37" s="1" customFormat="1" ht="9.9499999999999993" customHeight="1">
      <c r="A29" s="283"/>
      <c r="B29" s="135"/>
      <c r="C29" s="136"/>
      <c r="D29" s="137"/>
      <c r="E29" s="137"/>
      <c r="F29" s="138"/>
      <c r="G29" s="139"/>
      <c r="H29" s="140"/>
      <c r="I29" s="105"/>
      <c r="J29" s="138"/>
      <c r="K29" s="117"/>
      <c r="L29" s="118"/>
      <c r="M29" s="118"/>
      <c r="N29" s="119"/>
      <c r="O29" s="118"/>
      <c r="P29" s="118"/>
      <c r="Q29" s="293"/>
      <c r="R29" s="131"/>
      <c r="S29" s="132"/>
      <c r="T29" s="109"/>
      <c r="U29" s="124"/>
      <c r="V29" s="118"/>
      <c r="W29" s="126"/>
      <c r="X29" s="124"/>
      <c r="Y29" s="118">
        <f>IFERROR(SUM(S29), "")</f>
        <v>0</v>
      </c>
      <c r="Z29" s="126"/>
      <c r="AA29" s="125"/>
      <c r="AB29" s="118">
        <f>IFERROR(SUM(S29), "")</f>
        <v>0</v>
      </c>
      <c r="AC29" s="126"/>
      <c r="AD29" s="124"/>
      <c r="AE29" s="118">
        <f>IFERROR(SUM(S29), "")</f>
        <v>0</v>
      </c>
      <c r="AF29" s="126"/>
      <c r="AG29" s="127"/>
      <c r="AH29" s="118"/>
      <c r="AI29" s="118"/>
      <c r="AJ29" s="118"/>
      <c r="AK29" s="118"/>
    </row>
    <row r="30" spans="1:37" s="235" customFormat="1" ht="9.9499999999999993" customHeight="1">
      <c r="A30" s="283"/>
      <c r="B30" s="218" t="s">
        <v>400</v>
      </c>
      <c r="C30" s="219" t="s">
        <v>401</v>
      </c>
      <c r="D30" s="221" t="s">
        <v>74</v>
      </c>
      <c r="E30" s="220" t="s">
        <v>402</v>
      </c>
      <c r="F30" s="221"/>
      <c r="G30" s="222">
        <f t="shared" ref="G30:G46" si="29">IFERROR(SUM(K30+N30), "")</f>
        <v>179.2</v>
      </c>
      <c r="H30" s="223">
        <f t="shared" ref="H30:H46" si="30">IFERROR(SUM(I30/G30), "")</f>
        <v>700</v>
      </c>
      <c r="I30" s="224">
        <f t="shared" ref="I30:I47" si="31">IFERROR(SUM(M30+P30), "")</f>
        <v>125440</v>
      </c>
      <c r="J30" s="221"/>
      <c r="K30" s="238">
        <f t="shared" ref="K30:K46" si="32">IFERROR(SUM(R30+U30+X30), "")</f>
        <v>115.2</v>
      </c>
      <c r="L30" s="228">
        <f t="shared" ref="L30:L46" si="33">IFERROR(SUM(M30/K30), "")</f>
        <v>700</v>
      </c>
      <c r="M30" s="228">
        <f t="shared" ref="M30:M47" si="34">IFERROR(SUM(T30+W30+Z30), "")</f>
        <v>80640</v>
      </c>
      <c r="N30" s="243">
        <f t="shared" ref="N30:N46" si="35">IFERROR(SUM(AA30+AD30), "")</f>
        <v>64</v>
      </c>
      <c r="O30" s="228">
        <f t="shared" ref="O30:O46" si="36">IFERROR(SUM(P30/N30), "")</f>
        <v>700</v>
      </c>
      <c r="P30" s="228">
        <f t="shared" ref="P30:P47" si="37">IFERROR(SUM(AC30+AF30), "")</f>
        <v>44800</v>
      </c>
      <c r="Q30" s="292"/>
      <c r="R30" s="229">
        <v>115.2</v>
      </c>
      <c r="S30" s="228">
        <v>700</v>
      </c>
      <c r="T30" s="230">
        <f>IFERROR(SUM(R30*S30), "")</f>
        <v>80640</v>
      </c>
      <c r="U30" s="231"/>
      <c r="V30" s="228"/>
      <c r="W30" s="230"/>
      <c r="X30" s="231"/>
      <c r="Y30" s="228"/>
      <c r="Z30" s="230"/>
      <c r="AA30" s="233">
        <v>64</v>
      </c>
      <c r="AB30" s="228">
        <f>IFERROR(SUM(S30), "")</f>
        <v>700</v>
      </c>
      <c r="AC30" s="230">
        <f>IFERROR(SUM(AA30*AB30), "")</f>
        <v>44800</v>
      </c>
      <c r="AD30" s="231"/>
      <c r="AE30" s="228">
        <f>IFERROR(SUM(S30), "")</f>
        <v>700</v>
      </c>
      <c r="AF30" s="230">
        <f>IFERROR(SUM(AD30*AE30), "")</f>
        <v>0</v>
      </c>
      <c r="AG30" s="234"/>
      <c r="AH30" s="228"/>
      <c r="AI30" s="228"/>
      <c r="AJ30" s="228"/>
      <c r="AK30" s="228"/>
    </row>
    <row r="31" spans="1:37" s="1" customFormat="1" ht="9.9499999999999993" customHeight="1">
      <c r="A31" s="283"/>
      <c r="B31" s="110"/>
      <c r="C31" s="111" t="s">
        <v>403</v>
      </c>
      <c r="D31" s="113" t="s">
        <v>74</v>
      </c>
      <c r="E31" s="112" t="s">
        <v>402</v>
      </c>
      <c r="F31" s="113"/>
      <c r="G31" s="114">
        <f t="shared" si="29"/>
        <v>631</v>
      </c>
      <c r="H31" s="115">
        <f t="shared" si="30"/>
        <v>700</v>
      </c>
      <c r="I31" s="116">
        <f t="shared" si="31"/>
        <v>441700</v>
      </c>
      <c r="J31" s="113"/>
      <c r="K31" s="117">
        <f t="shared" si="32"/>
        <v>594</v>
      </c>
      <c r="L31" s="118">
        <f t="shared" si="33"/>
        <v>700</v>
      </c>
      <c r="M31" s="118">
        <f t="shared" si="34"/>
        <v>415800</v>
      </c>
      <c r="N31" s="128">
        <f t="shared" si="35"/>
        <v>37</v>
      </c>
      <c r="O31" s="118">
        <f t="shared" si="36"/>
        <v>700</v>
      </c>
      <c r="P31" s="118">
        <f t="shared" si="37"/>
        <v>25900</v>
      </c>
      <c r="Q31" s="293"/>
      <c r="R31" s="131">
        <v>594</v>
      </c>
      <c r="S31" s="118">
        <v>700</v>
      </c>
      <c r="T31" s="122">
        <f>IFERROR(SUM(R31*S31), "")</f>
        <v>415800</v>
      </c>
      <c r="U31" s="124"/>
      <c r="V31" s="118"/>
      <c r="W31" s="122"/>
      <c r="X31" s="124"/>
      <c r="Y31" s="118"/>
      <c r="Z31" s="122"/>
      <c r="AA31" s="125">
        <v>37</v>
      </c>
      <c r="AB31" s="118">
        <f>IFERROR(SUM(S31), "")</f>
        <v>700</v>
      </c>
      <c r="AC31" s="122">
        <f>IFERROR(SUM(AA31*AB31), "")</f>
        <v>25900</v>
      </c>
      <c r="AD31" s="124"/>
      <c r="AE31" s="118">
        <f>IFERROR(SUM(S31), "")</f>
        <v>700</v>
      </c>
      <c r="AF31" s="122">
        <f>IFERROR(SUM(AD31*AE31), "")</f>
        <v>0</v>
      </c>
      <c r="AG31" s="127"/>
      <c r="AH31" s="118"/>
      <c r="AI31" s="118"/>
      <c r="AJ31" s="118"/>
      <c r="AK31" s="118"/>
    </row>
    <row r="32" spans="1:37" s="1" customFormat="1" ht="9.9499999999999993" customHeight="1">
      <c r="A32" s="283"/>
      <c r="B32" s="110"/>
      <c r="C32" s="111" t="s">
        <v>404</v>
      </c>
      <c r="D32" s="113"/>
      <c r="E32" s="112"/>
      <c r="F32" s="113"/>
      <c r="G32" s="114">
        <f t="shared" si="29"/>
        <v>1492</v>
      </c>
      <c r="H32" s="115">
        <f t="shared" si="30"/>
        <v>650</v>
      </c>
      <c r="I32" s="116">
        <f t="shared" si="31"/>
        <v>969800</v>
      </c>
      <c r="J32" s="113"/>
      <c r="K32" s="117">
        <f t="shared" si="32"/>
        <v>1492</v>
      </c>
      <c r="L32" s="118">
        <f t="shared" si="33"/>
        <v>650</v>
      </c>
      <c r="M32" s="118">
        <f t="shared" si="34"/>
        <v>969800</v>
      </c>
      <c r="N32" s="128">
        <f t="shared" si="35"/>
        <v>0</v>
      </c>
      <c r="O32" s="118" t="str">
        <f t="shared" si="36"/>
        <v/>
      </c>
      <c r="P32" s="118">
        <f t="shared" si="37"/>
        <v>0</v>
      </c>
      <c r="Q32" s="293"/>
      <c r="R32" s="131"/>
      <c r="S32" s="118"/>
      <c r="T32" s="122"/>
      <c r="U32" s="124"/>
      <c r="V32" s="118"/>
      <c r="W32" s="122"/>
      <c r="X32" s="124">
        <v>1492</v>
      </c>
      <c r="Y32" s="118">
        <v>650</v>
      </c>
      <c r="Z32" s="122">
        <f>IFERROR(SUM(X32*Y32), "")</f>
        <v>969800</v>
      </c>
      <c r="AA32" s="125"/>
      <c r="AB32" s="118"/>
      <c r="AC32" s="122"/>
      <c r="AD32" s="124"/>
      <c r="AE32" s="118"/>
      <c r="AF32" s="122"/>
      <c r="AG32" s="127"/>
      <c r="AH32" s="118"/>
      <c r="AI32" s="118"/>
      <c r="AJ32" s="118"/>
      <c r="AK32" s="118"/>
    </row>
    <row r="33" spans="1:37" s="1" customFormat="1" ht="9.9499999999999993" customHeight="1">
      <c r="A33" s="283"/>
      <c r="B33" s="110"/>
      <c r="C33" s="111" t="s">
        <v>405</v>
      </c>
      <c r="D33" s="113"/>
      <c r="E33" s="112"/>
      <c r="F33" s="113"/>
      <c r="G33" s="114">
        <f t="shared" si="29"/>
        <v>0</v>
      </c>
      <c r="H33" s="115" t="str">
        <f t="shared" si="30"/>
        <v/>
      </c>
      <c r="I33" s="116">
        <f t="shared" si="31"/>
        <v>0</v>
      </c>
      <c r="J33" s="113"/>
      <c r="K33" s="117">
        <f t="shared" si="32"/>
        <v>0</v>
      </c>
      <c r="L33" s="118" t="str">
        <f t="shared" si="33"/>
        <v/>
      </c>
      <c r="M33" s="118">
        <f t="shared" si="34"/>
        <v>0</v>
      </c>
      <c r="N33" s="128">
        <f t="shared" si="35"/>
        <v>0</v>
      </c>
      <c r="O33" s="118" t="str">
        <f t="shared" si="36"/>
        <v/>
      </c>
      <c r="P33" s="118">
        <f t="shared" si="37"/>
        <v>0</v>
      </c>
      <c r="Q33" s="293"/>
      <c r="R33" s="131"/>
      <c r="S33" s="118"/>
      <c r="T33" s="122"/>
      <c r="U33" s="124"/>
      <c r="V33" s="118"/>
      <c r="W33" s="122"/>
      <c r="X33" s="124"/>
      <c r="Y33" s="118"/>
      <c r="Z33" s="122"/>
      <c r="AA33" s="125"/>
      <c r="AB33" s="118"/>
      <c r="AC33" s="122"/>
      <c r="AD33" s="124"/>
      <c r="AE33" s="118"/>
      <c r="AF33" s="122"/>
      <c r="AG33" s="127"/>
      <c r="AH33" s="118"/>
      <c r="AI33" s="118"/>
      <c r="AJ33" s="118"/>
      <c r="AK33" s="118"/>
    </row>
    <row r="34" spans="1:37" s="1" customFormat="1" ht="9.9499999999999993" customHeight="1">
      <c r="A34" s="283"/>
      <c r="B34" s="110"/>
      <c r="C34" s="111" t="s">
        <v>406</v>
      </c>
      <c r="D34" s="113"/>
      <c r="E34" s="112" t="s">
        <v>407</v>
      </c>
      <c r="F34" s="113"/>
      <c r="G34" s="114">
        <f t="shared" si="29"/>
        <v>904.2</v>
      </c>
      <c r="H34" s="115">
        <f t="shared" si="30"/>
        <v>700</v>
      </c>
      <c r="I34" s="116">
        <f t="shared" si="31"/>
        <v>632940</v>
      </c>
      <c r="J34" s="113"/>
      <c r="K34" s="117">
        <f t="shared" si="32"/>
        <v>613</v>
      </c>
      <c r="L34" s="118">
        <f t="shared" si="33"/>
        <v>700</v>
      </c>
      <c r="M34" s="118">
        <f t="shared" si="34"/>
        <v>429100</v>
      </c>
      <c r="N34" s="128">
        <f t="shared" si="35"/>
        <v>291.2</v>
      </c>
      <c r="O34" s="118">
        <f t="shared" si="36"/>
        <v>700</v>
      </c>
      <c r="P34" s="118">
        <f t="shared" si="37"/>
        <v>203840</v>
      </c>
      <c r="Q34" s="293"/>
      <c r="R34" s="131"/>
      <c r="S34" s="118"/>
      <c r="T34" s="122"/>
      <c r="U34" s="124">
        <v>227</v>
      </c>
      <c r="V34" s="118">
        <v>700</v>
      </c>
      <c r="W34" s="122">
        <f t="shared" ref="W34:W43" si="38">IFERROR(SUM(U34*V34), "")</f>
        <v>158900</v>
      </c>
      <c r="X34" s="124">
        <v>386</v>
      </c>
      <c r="Y34" s="118">
        <v>700</v>
      </c>
      <c r="Z34" s="122">
        <f t="shared" ref="Z34:Z39" si="39">IFERROR(SUM(X34*Y34), "")</f>
        <v>270200</v>
      </c>
      <c r="AA34" s="125">
        <v>176</v>
      </c>
      <c r="AB34" s="118">
        <v>700</v>
      </c>
      <c r="AC34" s="122">
        <f t="shared" ref="AC34:AC41" si="40">IFERROR(SUM(AA34*AB34), "")</f>
        <v>123200</v>
      </c>
      <c r="AD34" s="124">
        <v>115.2</v>
      </c>
      <c r="AE34" s="118">
        <v>700</v>
      </c>
      <c r="AF34" s="122">
        <f t="shared" ref="AF34:AF46" si="41">IFERROR(SUM(AD34*AE34), "")</f>
        <v>80640</v>
      </c>
      <c r="AG34" s="127"/>
      <c r="AH34" s="118"/>
      <c r="AI34" s="118"/>
      <c r="AJ34" s="118"/>
      <c r="AK34" s="118"/>
    </row>
    <row r="35" spans="1:37" s="1" customFormat="1" ht="9.9499999999999993" customHeight="1">
      <c r="A35" s="283"/>
      <c r="B35" s="110"/>
      <c r="C35" s="111" t="s">
        <v>408</v>
      </c>
      <c r="D35" s="113" t="s">
        <v>74</v>
      </c>
      <c r="E35" s="112" t="s">
        <v>407</v>
      </c>
      <c r="F35" s="113"/>
      <c r="G35" s="114">
        <f t="shared" si="29"/>
        <v>1760.8</v>
      </c>
      <c r="H35" s="115">
        <f t="shared" si="30"/>
        <v>700</v>
      </c>
      <c r="I35" s="116">
        <f t="shared" si="31"/>
        <v>1232560</v>
      </c>
      <c r="J35" s="113"/>
      <c r="K35" s="117">
        <f t="shared" si="32"/>
        <v>965</v>
      </c>
      <c r="L35" s="118">
        <f t="shared" si="33"/>
        <v>700</v>
      </c>
      <c r="M35" s="118">
        <f t="shared" si="34"/>
        <v>675500</v>
      </c>
      <c r="N35" s="128">
        <f t="shared" si="35"/>
        <v>795.8</v>
      </c>
      <c r="O35" s="118">
        <f t="shared" si="36"/>
        <v>700</v>
      </c>
      <c r="P35" s="118">
        <f t="shared" si="37"/>
        <v>557060</v>
      </c>
      <c r="Q35" s="293"/>
      <c r="R35" s="131">
        <v>522</v>
      </c>
      <c r="S35" s="118">
        <v>700</v>
      </c>
      <c r="T35" s="122">
        <f t="shared" ref="T35:T41" si="42">IFERROR(SUM(R35*S35), "")</f>
        <v>365400</v>
      </c>
      <c r="U35" s="124">
        <v>207</v>
      </c>
      <c r="V35" s="118">
        <f t="shared" ref="V35:V41" si="43">IFERROR(SUM(S35), "")</f>
        <v>700</v>
      </c>
      <c r="W35" s="122">
        <f t="shared" si="38"/>
        <v>144900</v>
      </c>
      <c r="X35" s="124">
        <v>236</v>
      </c>
      <c r="Y35" s="118">
        <f>IFERROR(SUM(S35), "")</f>
        <v>700</v>
      </c>
      <c r="Z35" s="122">
        <f t="shared" si="39"/>
        <v>165200</v>
      </c>
      <c r="AA35" s="125">
        <v>568.4</v>
      </c>
      <c r="AB35" s="118">
        <f t="shared" ref="AB35:AB41" si="44">IFERROR(SUM(S35), "")</f>
        <v>700</v>
      </c>
      <c r="AC35" s="122">
        <f t="shared" si="40"/>
        <v>397880</v>
      </c>
      <c r="AD35" s="124">
        <v>227.4</v>
      </c>
      <c r="AE35" s="118">
        <f t="shared" ref="AE35:AE41" si="45">IFERROR(SUM(S35), "")</f>
        <v>700</v>
      </c>
      <c r="AF35" s="122">
        <f t="shared" si="41"/>
        <v>159180</v>
      </c>
      <c r="AG35" s="127"/>
      <c r="AH35" s="118"/>
      <c r="AI35" s="118"/>
      <c r="AJ35" s="118"/>
      <c r="AK35" s="118"/>
    </row>
    <row r="36" spans="1:37" s="1" customFormat="1" ht="9.9499999999999993" customHeight="1">
      <c r="A36" s="283"/>
      <c r="B36" s="110"/>
      <c r="C36" s="111" t="s">
        <v>409</v>
      </c>
      <c r="D36" s="113" t="s">
        <v>74</v>
      </c>
      <c r="E36" s="112" t="s">
        <v>407</v>
      </c>
      <c r="F36" s="113"/>
      <c r="G36" s="114">
        <f t="shared" si="29"/>
        <v>1578.5</v>
      </c>
      <c r="H36" s="115">
        <f t="shared" si="30"/>
        <v>700</v>
      </c>
      <c r="I36" s="116">
        <f t="shared" si="31"/>
        <v>1104950</v>
      </c>
      <c r="J36" s="113"/>
      <c r="K36" s="117">
        <f t="shared" si="32"/>
        <v>1454.5</v>
      </c>
      <c r="L36" s="118">
        <f t="shared" si="33"/>
        <v>700</v>
      </c>
      <c r="M36" s="118">
        <f t="shared" si="34"/>
        <v>1018150</v>
      </c>
      <c r="N36" s="128">
        <f t="shared" si="35"/>
        <v>124</v>
      </c>
      <c r="O36" s="118">
        <f t="shared" si="36"/>
        <v>700</v>
      </c>
      <c r="P36" s="118">
        <f t="shared" si="37"/>
        <v>86800</v>
      </c>
      <c r="Q36" s="293"/>
      <c r="R36" s="131">
        <v>944</v>
      </c>
      <c r="S36" s="118">
        <v>700</v>
      </c>
      <c r="T36" s="122">
        <f t="shared" si="42"/>
        <v>660800</v>
      </c>
      <c r="U36" s="124">
        <v>132</v>
      </c>
      <c r="V36" s="118">
        <f t="shared" si="43"/>
        <v>700</v>
      </c>
      <c r="W36" s="122">
        <f t="shared" si="38"/>
        <v>92400</v>
      </c>
      <c r="X36" s="124">
        <v>378.5</v>
      </c>
      <c r="Y36" s="118">
        <f>IFERROR(SUM(S36), "")</f>
        <v>700</v>
      </c>
      <c r="Z36" s="122">
        <f t="shared" si="39"/>
        <v>264950</v>
      </c>
      <c r="AA36" s="125">
        <v>96</v>
      </c>
      <c r="AB36" s="118">
        <f t="shared" si="44"/>
        <v>700</v>
      </c>
      <c r="AC36" s="122">
        <f t="shared" si="40"/>
        <v>67200</v>
      </c>
      <c r="AD36" s="124">
        <v>28</v>
      </c>
      <c r="AE36" s="118">
        <f t="shared" si="45"/>
        <v>700</v>
      </c>
      <c r="AF36" s="122">
        <f t="shared" si="41"/>
        <v>19600</v>
      </c>
      <c r="AG36" s="127"/>
      <c r="AH36" s="118"/>
      <c r="AI36" s="118"/>
      <c r="AJ36" s="118"/>
      <c r="AK36" s="118"/>
    </row>
    <row r="37" spans="1:37" s="1" customFormat="1" ht="9.9499999999999993" customHeight="1">
      <c r="A37" s="283"/>
      <c r="B37" s="110"/>
      <c r="C37" s="111" t="s">
        <v>410</v>
      </c>
      <c r="D37" s="113" t="s">
        <v>74</v>
      </c>
      <c r="E37" s="112" t="s">
        <v>402</v>
      </c>
      <c r="F37" s="113"/>
      <c r="G37" s="114">
        <f t="shared" si="29"/>
        <v>644.29999999999995</v>
      </c>
      <c r="H37" s="115">
        <f t="shared" si="30"/>
        <v>630</v>
      </c>
      <c r="I37" s="116">
        <f t="shared" si="31"/>
        <v>405909</v>
      </c>
      <c r="J37" s="113"/>
      <c r="K37" s="117">
        <f t="shared" si="32"/>
        <v>533</v>
      </c>
      <c r="L37" s="118">
        <f t="shared" si="33"/>
        <v>630</v>
      </c>
      <c r="M37" s="118">
        <f t="shared" si="34"/>
        <v>335790</v>
      </c>
      <c r="N37" s="128">
        <f t="shared" si="35"/>
        <v>111.3</v>
      </c>
      <c r="O37" s="118">
        <f t="shared" si="36"/>
        <v>630</v>
      </c>
      <c r="P37" s="118">
        <f t="shared" si="37"/>
        <v>70119</v>
      </c>
      <c r="Q37" s="293"/>
      <c r="R37" s="131">
        <v>384</v>
      </c>
      <c r="S37" s="118">
        <v>630</v>
      </c>
      <c r="T37" s="122">
        <f t="shared" si="42"/>
        <v>241920</v>
      </c>
      <c r="U37" s="124">
        <v>48</v>
      </c>
      <c r="V37" s="118">
        <f t="shared" si="43"/>
        <v>630</v>
      </c>
      <c r="W37" s="122">
        <f t="shared" si="38"/>
        <v>30240</v>
      </c>
      <c r="X37" s="124">
        <v>101</v>
      </c>
      <c r="Y37" s="118">
        <f>IFERROR(SUM(S37), "")</f>
        <v>630</v>
      </c>
      <c r="Z37" s="122">
        <f t="shared" si="39"/>
        <v>63630</v>
      </c>
      <c r="AA37" s="125">
        <v>93.3</v>
      </c>
      <c r="AB37" s="118">
        <f t="shared" si="44"/>
        <v>630</v>
      </c>
      <c r="AC37" s="122">
        <f t="shared" si="40"/>
        <v>58779</v>
      </c>
      <c r="AD37" s="124">
        <v>18</v>
      </c>
      <c r="AE37" s="118">
        <f t="shared" si="45"/>
        <v>630</v>
      </c>
      <c r="AF37" s="122">
        <f t="shared" si="41"/>
        <v>11340</v>
      </c>
      <c r="AG37" s="127"/>
      <c r="AH37" s="118"/>
      <c r="AI37" s="118"/>
      <c r="AJ37" s="118"/>
      <c r="AK37" s="118"/>
    </row>
    <row r="38" spans="1:37" s="1" customFormat="1" ht="9.9499999999999993" customHeight="1">
      <c r="A38" s="283"/>
      <c r="B38" s="110"/>
      <c r="C38" s="111" t="s">
        <v>411</v>
      </c>
      <c r="D38" s="113" t="s">
        <v>74</v>
      </c>
      <c r="E38" s="112" t="s">
        <v>407</v>
      </c>
      <c r="F38" s="113"/>
      <c r="G38" s="114">
        <f t="shared" si="29"/>
        <v>3593.5</v>
      </c>
      <c r="H38" s="115">
        <f t="shared" si="30"/>
        <v>630</v>
      </c>
      <c r="I38" s="116">
        <f t="shared" si="31"/>
        <v>2263905</v>
      </c>
      <c r="J38" s="113"/>
      <c r="K38" s="117">
        <f t="shared" si="32"/>
        <v>2789.3</v>
      </c>
      <c r="L38" s="118">
        <f t="shared" si="33"/>
        <v>630</v>
      </c>
      <c r="M38" s="118">
        <f t="shared" si="34"/>
        <v>1757259</v>
      </c>
      <c r="N38" s="128">
        <f t="shared" si="35"/>
        <v>804.2</v>
      </c>
      <c r="O38" s="118">
        <f t="shared" si="36"/>
        <v>630</v>
      </c>
      <c r="P38" s="118">
        <f t="shared" si="37"/>
        <v>506646</v>
      </c>
      <c r="Q38" s="293"/>
      <c r="R38" s="131">
        <v>2166.4</v>
      </c>
      <c r="S38" s="118">
        <v>630</v>
      </c>
      <c r="T38" s="122">
        <f t="shared" si="42"/>
        <v>1364832</v>
      </c>
      <c r="U38" s="124">
        <v>378</v>
      </c>
      <c r="V38" s="118">
        <f t="shared" si="43"/>
        <v>630</v>
      </c>
      <c r="W38" s="122">
        <f t="shared" si="38"/>
        <v>238140</v>
      </c>
      <c r="X38" s="124">
        <v>244.9</v>
      </c>
      <c r="Y38" s="118">
        <f>IFERROR(SUM(S38), "")</f>
        <v>630</v>
      </c>
      <c r="Z38" s="122">
        <f t="shared" si="39"/>
        <v>154287</v>
      </c>
      <c r="AA38" s="125">
        <v>336</v>
      </c>
      <c r="AB38" s="118">
        <f t="shared" si="44"/>
        <v>630</v>
      </c>
      <c r="AC38" s="122">
        <f t="shared" si="40"/>
        <v>211680</v>
      </c>
      <c r="AD38" s="124">
        <v>468.2</v>
      </c>
      <c r="AE38" s="118">
        <f t="shared" si="45"/>
        <v>630</v>
      </c>
      <c r="AF38" s="122">
        <f t="shared" si="41"/>
        <v>294966</v>
      </c>
      <c r="AG38" s="127"/>
      <c r="AH38" s="118"/>
      <c r="AI38" s="118"/>
      <c r="AJ38" s="118"/>
      <c r="AK38" s="118"/>
    </row>
    <row r="39" spans="1:37" s="1" customFormat="1" ht="9.9499999999999993" customHeight="1">
      <c r="A39" s="283"/>
      <c r="B39" s="110"/>
      <c r="C39" s="111" t="s">
        <v>412</v>
      </c>
      <c r="D39" s="113" t="s">
        <v>74</v>
      </c>
      <c r="E39" s="112" t="s">
        <v>407</v>
      </c>
      <c r="F39" s="113"/>
      <c r="G39" s="114">
        <f t="shared" si="29"/>
        <v>1755.1</v>
      </c>
      <c r="H39" s="115">
        <f t="shared" si="30"/>
        <v>630</v>
      </c>
      <c r="I39" s="116">
        <f t="shared" si="31"/>
        <v>1105713</v>
      </c>
      <c r="J39" s="113"/>
      <c r="K39" s="117">
        <f t="shared" si="32"/>
        <v>1341.7</v>
      </c>
      <c r="L39" s="118">
        <f t="shared" si="33"/>
        <v>630</v>
      </c>
      <c r="M39" s="118">
        <f t="shared" si="34"/>
        <v>845271</v>
      </c>
      <c r="N39" s="128">
        <f t="shared" si="35"/>
        <v>413.4</v>
      </c>
      <c r="O39" s="118">
        <f t="shared" si="36"/>
        <v>630</v>
      </c>
      <c r="P39" s="118">
        <f t="shared" si="37"/>
        <v>260442</v>
      </c>
      <c r="Q39" s="293"/>
      <c r="R39" s="131">
        <v>1184.2</v>
      </c>
      <c r="S39" s="118">
        <v>630</v>
      </c>
      <c r="T39" s="122">
        <f t="shared" si="42"/>
        <v>746046</v>
      </c>
      <c r="U39" s="124">
        <v>123</v>
      </c>
      <c r="V39" s="118">
        <f t="shared" si="43"/>
        <v>630</v>
      </c>
      <c r="W39" s="122">
        <f t="shared" si="38"/>
        <v>77490</v>
      </c>
      <c r="X39" s="124">
        <v>34.5</v>
      </c>
      <c r="Y39" s="118">
        <f>IFERROR(SUM(S39), "")</f>
        <v>630</v>
      </c>
      <c r="Z39" s="122">
        <f t="shared" si="39"/>
        <v>21735</v>
      </c>
      <c r="AA39" s="125">
        <v>215.2</v>
      </c>
      <c r="AB39" s="118">
        <f t="shared" si="44"/>
        <v>630</v>
      </c>
      <c r="AC39" s="122">
        <f t="shared" si="40"/>
        <v>135576</v>
      </c>
      <c r="AD39" s="124">
        <v>198.2</v>
      </c>
      <c r="AE39" s="118">
        <f t="shared" si="45"/>
        <v>630</v>
      </c>
      <c r="AF39" s="122">
        <f t="shared" si="41"/>
        <v>124866</v>
      </c>
      <c r="AG39" s="127"/>
      <c r="AH39" s="118"/>
      <c r="AI39" s="118"/>
      <c r="AJ39" s="118"/>
      <c r="AK39" s="118"/>
    </row>
    <row r="40" spans="1:37" s="1" customFormat="1" ht="9.9499999999999993" customHeight="1">
      <c r="A40" s="283"/>
      <c r="B40" s="110"/>
      <c r="C40" s="111" t="s">
        <v>413</v>
      </c>
      <c r="D40" s="113" t="s">
        <v>74</v>
      </c>
      <c r="E40" s="112" t="s">
        <v>402</v>
      </c>
      <c r="F40" s="113"/>
      <c r="G40" s="114">
        <f t="shared" si="29"/>
        <v>323</v>
      </c>
      <c r="H40" s="115">
        <f t="shared" si="30"/>
        <v>700</v>
      </c>
      <c r="I40" s="116">
        <f t="shared" si="31"/>
        <v>226100</v>
      </c>
      <c r="J40" s="113"/>
      <c r="K40" s="117">
        <f t="shared" si="32"/>
        <v>312</v>
      </c>
      <c r="L40" s="118">
        <f t="shared" si="33"/>
        <v>700</v>
      </c>
      <c r="M40" s="118">
        <f t="shared" si="34"/>
        <v>218400</v>
      </c>
      <c r="N40" s="128">
        <f t="shared" si="35"/>
        <v>11</v>
      </c>
      <c r="O40" s="118">
        <f t="shared" si="36"/>
        <v>700</v>
      </c>
      <c r="P40" s="118">
        <f t="shared" si="37"/>
        <v>7700</v>
      </c>
      <c r="Q40" s="293"/>
      <c r="R40" s="131">
        <v>264</v>
      </c>
      <c r="S40" s="118">
        <v>700</v>
      </c>
      <c r="T40" s="122">
        <f t="shared" si="42"/>
        <v>184800</v>
      </c>
      <c r="U40" s="124">
        <v>48</v>
      </c>
      <c r="V40" s="118">
        <f t="shared" si="43"/>
        <v>700</v>
      </c>
      <c r="W40" s="122">
        <f t="shared" si="38"/>
        <v>33600</v>
      </c>
      <c r="X40" s="124"/>
      <c r="Y40" s="118"/>
      <c r="Z40" s="122"/>
      <c r="AA40" s="125">
        <v>11</v>
      </c>
      <c r="AB40" s="118">
        <f t="shared" si="44"/>
        <v>700</v>
      </c>
      <c r="AC40" s="122">
        <f t="shared" si="40"/>
        <v>7700</v>
      </c>
      <c r="AD40" s="124"/>
      <c r="AE40" s="118">
        <f t="shared" si="45"/>
        <v>700</v>
      </c>
      <c r="AF40" s="122">
        <f t="shared" si="41"/>
        <v>0</v>
      </c>
      <c r="AG40" s="127"/>
      <c r="AH40" s="118"/>
      <c r="AI40" s="118"/>
      <c r="AJ40" s="118"/>
      <c r="AK40" s="118"/>
    </row>
    <row r="41" spans="1:37" s="1" customFormat="1" ht="9.9499999999999993" customHeight="1">
      <c r="A41" s="283"/>
      <c r="B41" s="110"/>
      <c r="C41" s="111" t="s">
        <v>414</v>
      </c>
      <c r="D41" s="112"/>
      <c r="E41" s="112"/>
      <c r="F41" s="113"/>
      <c r="G41" s="114">
        <f t="shared" si="29"/>
        <v>2009</v>
      </c>
      <c r="H41" s="115">
        <f t="shared" si="30"/>
        <v>300</v>
      </c>
      <c r="I41" s="116">
        <f t="shared" si="31"/>
        <v>602700</v>
      </c>
      <c r="J41" s="113"/>
      <c r="K41" s="117">
        <f t="shared" si="32"/>
        <v>1554</v>
      </c>
      <c r="L41" s="118">
        <f t="shared" si="33"/>
        <v>300</v>
      </c>
      <c r="M41" s="118">
        <f t="shared" si="34"/>
        <v>466200</v>
      </c>
      <c r="N41" s="128">
        <f t="shared" si="35"/>
        <v>455</v>
      </c>
      <c r="O41" s="118">
        <f t="shared" si="36"/>
        <v>300</v>
      </c>
      <c r="P41" s="118">
        <f t="shared" si="37"/>
        <v>136500</v>
      </c>
      <c r="Q41" s="293"/>
      <c r="R41" s="131">
        <v>1512</v>
      </c>
      <c r="S41" s="118">
        <v>300</v>
      </c>
      <c r="T41" s="122">
        <f t="shared" si="42"/>
        <v>453600</v>
      </c>
      <c r="U41" s="124">
        <v>42</v>
      </c>
      <c r="V41" s="118">
        <f t="shared" si="43"/>
        <v>300</v>
      </c>
      <c r="W41" s="122">
        <f t="shared" si="38"/>
        <v>12600</v>
      </c>
      <c r="X41" s="124"/>
      <c r="Y41" s="118"/>
      <c r="Z41" s="122"/>
      <c r="AA41" s="125">
        <v>425</v>
      </c>
      <c r="AB41" s="118">
        <f t="shared" si="44"/>
        <v>300</v>
      </c>
      <c r="AC41" s="122">
        <f t="shared" si="40"/>
        <v>127500</v>
      </c>
      <c r="AD41" s="124">
        <v>30</v>
      </c>
      <c r="AE41" s="118">
        <f t="shared" si="45"/>
        <v>300</v>
      </c>
      <c r="AF41" s="122">
        <f t="shared" si="41"/>
        <v>9000</v>
      </c>
      <c r="AG41" s="127"/>
      <c r="AH41" s="118"/>
      <c r="AI41" s="118"/>
      <c r="AJ41" s="118"/>
      <c r="AK41" s="118"/>
    </row>
    <row r="42" spans="1:37" s="1" customFormat="1" ht="9.9499999999999993" customHeight="1">
      <c r="A42" s="283"/>
      <c r="B42" s="110"/>
      <c r="C42" s="111" t="s">
        <v>415</v>
      </c>
      <c r="D42" s="112"/>
      <c r="E42" s="112" t="s">
        <v>416</v>
      </c>
      <c r="F42" s="113"/>
      <c r="G42" s="114">
        <f t="shared" si="29"/>
        <v>3</v>
      </c>
      <c r="H42" s="115">
        <f t="shared" si="30"/>
        <v>15000</v>
      </c>
      <c r="I42" s="116">
        <f t="shared" si="31"/>
        <v>45000</v>
      </c>
      <c r="J42" s="113"/>
      <c r="K42" s="117">
        <f t="shared" si="32"/>
        <v>2</v>
      </c>
      <c r="L42" s="118">
        <f t="shared" si="33"/>
        <v>15000</v>
      </c>
      <c r="M42" s="118">
        <f t="shared" si="34"/>
        <v>30000</v>
      </c>
      <c r="N42" s="128">
        <f t="shared" si="35"/>
        <v>1</v>
      </c>
      <c r="O42" s="118">
        <f t="shared" si="36"/>
        <v>15000</v>
      </c>
      <c r="P42" s="118">
        <f t="shared" si="37"/>
        <v>15000</v>
      </c>
      <c r="Q42" s="293"/>
      <c r="R42" s="131"/>
      <c r="S42" s="118"/>
      <c r="T42" s="122"/>
      <c r="U42" s="124">
        <v>1</v>
      </c>
      <c r="V42" s="118">
        <v>15000</v>
      </c>
      <c r="W42" s="122">
        <f t="shared" si="38"/>
        <v>15000</v>
      </c>
      <c r="X42" s="124">
        <v>1</v>
      </c>
      <c r="Y42" s="118">
        <v>15000</v>
      </c>
      <c r="Z42" s="122">
        <f>IFERROR(SUM(X42*Y42), "")</f>
        <v>15000</v>
      </c>
      <c r="AA42" s="125"/>
      <c r="AB42" s="118"/>
      <c r="AC42" s="122"/>
      <c r="AD42" s="124">
        <v>1</v>
      </c>
      <c r="AE42" s="118">
        <v>15000</v>
      </c>
      <c r="AF42" s="122">
        <f t="shared" si="41"/>
        <v>15000</v>
      </c>
      <c r="AG42" s="127"/>
      <c r="AH42" s="118"/>
      <c r="AI42" s="118"/>
      <c r="AJ42" s="118"/>
      <c r="AK42" s="118"/>
    </row>
    <row r="43" spans="1:37" s="1" customFormat="1" ht="9.9499999999999993" customHeight="1">
      <c r="A43" s="283"/>
      <c r="B43" s="110"/>
      <c r="C43" s="111" t="s">
        <v>417</v>
      </c>
      <c r="D43" s="112"/>
      <c r="E43" s="112"/>
      <c r="F43" s="113"/>
      <c r="G43" s="114">
        <f t="shared" si="29"/>
        <v>250</v>
      </c>
      <c r="H43" s="115">
        <f t="shared" si="30"/>
        <v>450</v>
      </c>
      <c r="I43" s="116">
        <f t="shared" si="31"/>
        <v>112500</v>
      </c>
      <c r="J43" s="113"/>
      <c r="K43" s="117">
        <f t="shared" si="32"/>
        <v>190</v>
      </c>
      <c r="L43" s="118">
        <f t="shared" si="33"/>
        <v>450</v>
      </c>
      <c r="M43" s="118">
        <f t="shared" si="34"/>
        <v>85500</v>
      </c>
      <c r="N43" s="128">
        <f t="shared" si="35"/>
        <v>60</v>
      </c>
      <c r="O43" s="118">
        <f t="shared" si="36"/>
        <v>450</v>
      </c>
      <c r="P43" s="118">
        <f t="shared" si="37"/>
        <v>27000</v>
      </c>
      <c r="Q43" s="293"/>
      <c r="R43" s="131">
        <v>190</v>
      </c>
      <c r="S43" s="118">
        <v>450</v>
      </c>
      <c r="T43" s="122">
        <f>IFERROR(SUM(R43*S43), "")</f>
        <v>85500</v>
      </c>
      <c r="U43" s="124"/>
      <c r="V43" s="118"/>
      <c r="W43" s="122">
        <f t="shared" si="38"/>
        <v>0</v>
      </c>
      <c r="X43" s="124"/>
      <c r="Y43" s="118"/>
      <c r="Z43" s="122"/>
      <c r="AA43" s="125">
        <v>60</v>
      </c>
      <c r="AB43" s="118">
        <f>IFERROR(SUM(S43), "")</f>
        <v>450</v>
      </c>
      <c r="AC43" s="122">
        <f>IFERROR(SUM(AA43*AB43), "")</f>
        <v>27000</v>
      </c>
      <c r="AD43" s="124"/>
      <c r="AE43" s="118">
        <f>IFERROR(SUM(S43), "")</f>
        <v>450</v>
      </c>
      <c r="AF43" s="122">
        <f t="shared" si="41"/>
        <v>0</v>
      </c>
      <c r="AG43" s="127"/>
      <c r="AH43" s="118"/>
      <c r="AI43" s="118"/>
      <c r="AJ43" s="118"/>
      <c r="AK43" s="118"/>
    </row>
    <row r="44" spans="1:37" s="1" customFormat="1" ht="9.9499999999999993" customHeight="1">
      <c r="A44" s="283"/>
      <c r="B44" s="110"/>
      <c r="C44" s="111" t="s">
        <v>418</v>
      </c>
      <c r="D44" s="112"/>
      <c r="E44" s="112"/>
      <c r="F44" s="113"/>
      <c r="G44" s="114">
        <f t="shared" si="29"/>
        <v>10</v>
      </c>
      <c r="H44" s="115">
        <f t="shared" si="30"/>
        <v>2200</v>
      </c>
      <c r="I44" s="116">
        <f t="shared" si="31"/>
        <v>22000</v>
      </c>
      <c r="J44" s="113"/>
      <c r="K44" s="117">
        <f t="shared" si="32"/>
        <v>3</v>
      </c>
      <c r="L44" s="118">
        <f t="shared" si="33"/>
        <v>2200</v>
      </c>
      <c r="M44" s="118">
        <f t="shared" si="34"/>
        <v>6600</v>
      </c>
      <c r="N44" s="128">
        <f t="shared" si="35"/>
        <v>7</v>
      </c>
      <c r="O44" s="118">
        <f t="shared" si="36"/>
        <v>2200</v>
      </c>
      <c r="P44" s="118">
        <f t="shared" si="37"/>
        <v>15400</v>
      </c>
      <c r="Q44" s="293"/>
      <c r="R44" s="131">
        <v>3</v>
      </c>
      <c r="S44" s="118">
        <v>2200</v>
      </c>
      <c r="T44" s="122">
        <f>IFERROR(SUM(R44*S44), "")</f>
        <v>6600</v>
      </c>
      <c r="U44" s="124"/>
      <c r="V44" s="118"/>
      <c r="W44" s="122"/>
      <c r="X44" s="124"/>
      <c r="Y44" s="118"/>
      <c r="Z44" s="122"/>
      <c r="AA44" s="125">
        <v>5</v>
      </c>
      <c r="AB44" s="118">
        <f>IFERROR(SUM(S44), "")</f>
        <v>2200</v>
      </c>
      <c r="AC44" s="122">
        <f>IFERROR(SUM(AA44*AB44), "")</f>
        <v>11000</v>
      </c>
      <c r="AD44" s="124">
        <v>2</v>
      </c>
      <c r="AE44" s="118">
        <f>IFERROR(SUM(S44), "")</f>
        <v>2200</v>
      </c>
      <c r="AF44" s="122">
        <f t="shared" si="41"/>
        <v>4400</v>
      </c>
      <c r="AG44" s="127"/>
      <c r="AH44" s="118"/>
      <c r="AI44" s="118"/>
      <c r="AJ44" s="118"/>
      <c r="AK44" s="118"/>
    </row>
    <row r="45" spans="1:37" s="1" customFormat="1" ht="9.9499999999999993" customHeight="1">
      <c r="A45" s="283"/>
      <c r="B45" s="110"/>
      <c r="C45" s="111" t="s">
        <v>419</v>
      </c>
      <c r="D45" s="112"/>
      <c r="E45" s="112"/>
      <c r="F45" s="113"/>
      <c r="G45" s="114">
        <f t="shared" si="29"/>
        <v>1041</v>
      </c>
      <c r="H45" s="115">
        <f t="shared" si="30"/>
        <v>250</v>
      </c>
      <c r="I45" s="116">
        <f t="shared" si="31"/>
        <v>260250</v>
      </c>
      <c r="J45" s="113"/>
      <c r="K45" s="117">
        <f t="shared" si="32"/>
        <v>711</v>
      </c>
      <c r="L45" s="118">
        <f t="shared" si="33"/>
        <v>250</v>
      </c>
      <c r="M45" s="118">
        <f t="shared" si="34"/>
        <v>177750</v>
      </c>
      <c r="N45" s="128">
        <f t="shared" si="35"/>
        <v>330</v>
      </c>
      <c r="O45" s="118">
        <f t="shared" si="36"/>
        <v>250</v>
      </c>
      <c r="P45" s="118">
        <f t="shared" si="37"/>
        <v>82500</v>
      </c>
      <c r="Q45" s="293"/>
      <c r="R45" s="131">
        <v>575</v>
      </c>
      <c r="S45" s="118">
        <v>250</v>
      </c>
      <c r="T45" s="122">
        <f>IFERROR(SUM(R45*S45), "")</f>
        <v>143750</v>
      </c>
      <c r="U45" s="124">
        <v>82</v>
      </c>
      <c r="V45" s="118">
        <f>IFERROR(SUM(S45), "")</f>
        <v>250</v>
      </c>
      <c r="W45" s="122">
        <f>IFERROR(SUM(U45*V45), "")</f>
        <v>20500</v>
      </c>
      <c r="X45" s="124">
        <v>54</v>
      </c>
      <c r="Y45" s="118">
        <f>IFERROR(SUM(S45), "")</f>
        <v>250</v>
      </c>
      <c r="Z45" s="122">
        <f>IFERROR(SUM(X45*Y45), "")</f>
        <v>13500</v>
      </c>
      <c r="AA45" s="125">
        <v>210</v>
      </c>
      <c r="AB45" s="118">
        <f>IFERROR(SUM(S45), "")</f>
        <v>250</v>
      </c>
      <c r="AC45" s="122">
        <f>IFERROR(SUM(AA45*AB45), "")</f>
        <v>52500</v>
      </c>
      <c r="AD45" s="124">
        <v>120</v>
      </c>
      <c r="AE45" s="118">
        <f>IFERROR(SUM(S45), "")</f>
        <v>250</v>
      </c>
      <c r="AF45" s="122">
        <f t="shared" si="41"/>
        <v>30000</v>
      </c>
      <c r="AG45" s="127"/>
      <c r="AH45" s="118"/>
      <c r="AI45" s="118"/>
      <c r="AJ45" s="118"/>
      <c r="AK45" s="118"/>
    </row>
    <row r="46" spans="1:37" s="1" customFormat="1" ht="9.9499999999999993" customHeight="1">
      <c r="A46" s="283"/>
      <c r="B46" s="110"/>
      <c r="C46" s="111" t="s">
        <v>420</v>
      </c>
      <c r="D46" s="112"/>
      <c r="E46" s="112"/>
      <c r="F46" s="113"/>
      <c r="G46" s="114">
        <f t="shared" si="29"/>
        <v>5</v>
      </c>
      <c r="H46" s="115">
        <f t="shared" si="30"/>
        <v>56000</v>
      </c>
      <c r="I46" s="116">
        <f t="shared" si="31"/>
        <v>280000</v>
      </c>
      <c r="J46" s="113"/>
      <c r="K46" s="117">
        <f t="shared" si="32"/>
        <v>3</v>
      </c>
      <c r="L46" s="118">
        <f t="shared" si="33"/>
        <v>46666.666666666664</v>
      </c>
      <c r="M46" s="118">
        <f t="shared" si="34"/>
        <v>140000</v>
      </c>
      <c r="N46" s="128">
        <f t="shared" si="35"/>
        <v>2</v>
      </c>
      <c r="O46" s="118">
        <f t="shared" si="36"/>
        <v>70000</v>
      </c>
      <c r="P46" s="118">
        <f t="shared" si="37"/>
        <v>140000</v>
      </c>
      <c r="Q46" s="293"/>
      <c r="R46" s="131">
        <v>1</v>
      </c>
      <c r="S46" s="118">
        <v>100000</v>
      </c>
      <c r="T46" s="122">
        <f>IFERROR(SUM(R46*S46), "")</f>
        <v>100000</v>
      </c>
      <c r="U46" s="124">
        <v>1</v>
      </c>
      <c r="V46" s="118">
        <v>20000</v>
      </c>
      <c r="W46" s="122">
        <f>IFERROR(SUM(U46*V46), "")</f>
        <v>20000</v>
      </c>
      <c r="X46" s="124">
        <v>1</v>
      </c>
      <c r="Y46" s="118">
        <v>20000</v>
      </c>
      <c r="Z46" s="122">
        <f>IFERROR(SUM(X46*Y46), "")</f>
        <v>20000</v>
      </c>
      <c r="AA46" s="125">
        <v>1</v>
      </c>
      <c r="AB46" s="118">
        <f>IFERROR(SUM(S46), "")</f>
        <v>100000</v>
      </c>
      <c r="AC46" s="122">
        <f>IFERROR(SUM(AA46*AB46), "")</f>
        <v>100000</v>
      </c>
      <c r="AD46" s="124">
        <v>1</v>
      </c>
      <c r="AE46" s="118">
        <v>40000</v>
      </c>
      <c r="AF46" s="122">
        <f t="shared" si="41"/>
        <v>40000</v>
      </c>
      <c r="AG46" s="127"/>
      <c r="AH46" s="118"/>
      <c r="AI46" s="118"/>
      <c r="AJ46" s="118"/>
      <c r="AK46" s="118"/>
    </row>
    <row r="47" spans="1:37" s="1" customFormat="1" ht="9.9499999999999993" customHeight="1">
      <c r="A47" s="283"/>
      <c r="B47" s="110"/>
      <c r="C47" s="111"/>
      <c r="D47" s="112"/>
      <c r="E47" s="112"/>
      <c r="F47" s="113"/>
      <c r="G47" s="114"/>
      <c r="H47" s="115"/>
      <c r="I47" s="129">
        <f t="shared" si="31"/>
        <v>9831467</v>
      </c>
      <c r="J47" s="113"/>
      <c r="K47" s="106"/>
      <c r="L47" s="118"/>
      <c r="M47" s="107">
        <f t="shared" si="34"/>
        <v>7651760</v>
      </c>
      <c r="N47" s="119"/>
      <c r="O47" s="118"/>
      <c r="P47" s="130">
        <f t="shared" si="37"/>
        <v>2179707</v>
      </c>
      <c r="Q47" s="293"/>
      <c r="R47" s="131"/>
      <c r="S47" s="132" t="s">
        <v>421</v>
      </c>
      <c r="T47" s="109">
        <f>IFERROR(SUM(T30:T46), "")</f>
        <v>4849688</v>
      </c>
      <c r="U47" s="124"/>
      <c r="V47" s="134" t="s">
        <v>390</v>
      </c>
      <c r="W47" s="109">
        <f>IFERROR(SUM(W30:W46), "")</f>
        <v>843770</v>
      </c>
      <c r="X47" s="124"/>
      <c r="Y47" s="134" t="s">
        <v>390</v>
      </c>
      <c r="Z47" s="109">
        <f>IFERROR(SUM(Z30:Z46), "")</f>
        <v>1958302</v>
      </c>
      <c r="AA47" s="125"/>
      <c r="AB47" s="134" t="s">
        <v>390</v>
      </c>
      <c r="AC47" s="109">
        <f>IFERROR(SUM(AC30:AC46), "")</f>
        <v>1390715</v>
      </c>
      <c r="AD47" s="124"/>
      <c r="AE47" s="134" t="s">
        <v>390</v>
      </c>
      <c r="AF47" s="109">
        <f>IFERROR(SUM(AF30:AF46), "")</f>
        <v>788992</v>
      </c>
      <c r="AG47" s="127"/>
      <c r="AH47" s="118"/>
      <c r="AI47" s="118"/>
      <c r="AJ47" s="118"/>
      <c r="AK47" s="118"/>
    </row>
    <row r="48" spans="1:37" s="1" customFormat="1" ht="9.9499999999999993" customHeight="1">
      <c r="A48" s="283"/>
      <c r="B48" s="135"/>
      <c r="C48" s="136"/>
      <c r="D48" s="137"/>
      <c r="E48" s="137"/>
      <c r="F48" s="138"/>
      <c r="G48" s="139"/>
      <c r="H48" s="140"/>
      <c r="I48" s="105"/>
      <c r="J48" s="138"/>
      <c r="K48" s="117"/>
      <c r="L48" s="118"/>
      <c r="M48" s="118"/>
      <c r="N48" s="119"/>
      <c r="O48" s="118"/>
      <c r="P48" s="118"/>
      <c r="Q48" s="293"/>
      <c r="R48" s="131"/>
      <c r="S48" s="132"/>
      <c r="T48" s="109"/>
      <c r="U48" s="124"/>
      <c r="V48" s="118">
        <f>IFERROR(SUM(S48), "")</f>
        <v>0</v>
      </c>
      <c r="W48" s="126"/>
      <c r="X48" s="118"/>
      <c r="Y48" s="118">
        <f>IFERROR(SUM(S48), "")</f>
        <v>0</v>
      </c>
      <c r="Z48" s="126"/>
      <c r="AA48" s="125"/>
      <c r="AB48" s="118">
        <f t="shared" ref="AB48:AB57" si="46">IFERROR(SUM(S48), "")</f>
        <v>0</v>
      </c>
      <c r="AC48" s="126"/>
      <c r="AD48" s="124"/>
      <c r="AE48" s="118">
        <f t="shared" ref="AE48:AE57" si="47">IFERROR(SUM(S48), "")</f>
        <v>0</v>
      </c>
      <c r="AF48" s="126"/>
      <c r="AG48" s="127"/>
      <c r="AH48" s="118"/>
      <c r="AI48" s="118"/>
      <c r="AJ48" s="118"/>
      <c r="AK48" s="118"/>
    </row>
    <row r="49" spans="1:37" s="235" customFormat="1" ht="9.9499999999999993" customHeight="1">
      <c r="A49" s="283"/>
      <c r="B49" s="218" t="s">
        <v>422</v>
      </c>
      <c r="C49" s="239" t="s">
        <v>423</v>
      </c>
      <c r="D49" s="220"/>
      <c r="E49" s="220"/>
      <c r="F49" s="221"/>
      <c r="G49" s="240"/>
      <c r="H49" s="241"/>
      <c r="I49" s="242">
        <f>IFERROR(SUM(G49*H49), "")</f>
        <v>0</v>
      </c>
      <c r="J49" s="221"/>
      <c r="K49" s="238"/>
      <c r="L49" s="228"/>
      <c r="M49" s="228">
        <f t="shared" ref="M49:M69" si="48">IFERROR(SUM(T49+W49+Z49), "")</f>
        <v>0</v>
      </c>
      <c r="N49" s="243"/>
      <c r="O49" s="228"/>
      <c r="P49" s="228"/>
      <c r="Q49" s="292"/>
      <c r="R49" s="229"/>
      <c r="S49" s="228"/>
      <c r="T49" s="230"/>
      <c r="U49" s="231"/>
      <c r="V49" s="228">
        <f>IFERROR(SUM(S49), "")</f>
        <v>0</v>
      </c>
      <c r="W49" s="232"/>
      <c r="X49" s="228"/>
      <c r="Y49" s="228">
        <f>IFERROR(SUM(S49), "")</f>
        <v>0</v>
      </c>
      <c r="Z49" s="232"/>
      <c r="AA49" s="233"/>
      <c r="AB49" s="228">
        <f t="shared" si="46"/>
        <v>0</v>
      </c>
      <c r="AC49" s="232"/>
      <c r="AD49" s="231"/>
      <c r="AE49" s="228">
        <f t="shared" si="47"/>
        <v>0</v>
      </c>
      <c r="AF49" s="232"/>
      <c r="AG49" s="234"/>
      <c r="AH49" s="228"/>
      <c r="AI49" s="228"/>
      <c r="AJ49" s="228"/>
      <c r="AK49" s="228"/>
    </row>
    <row r="50" spans="1:37" s="1" customFormat="1" ht="9.9499999999999993" customHeight="1">
      <c r="A50" s="283"/>
      <c r="B50" s="110"/>
      <c r="C50" s="111" t="s">
        <v>424</v>
      </c>
      <c r="D50" s="112"/>
      <c r="E50" s="112" t="s">
        <v>425</v>
      </c>
      <c r="F50" s="113"/>
      <c r="G50" s="114">
        <f t="shared" ref="G50:G68" si="49">IFERROR(SUM(K50+N50), "")</f>
        <v>3437</v>
      </c>
      <c r="H50" s="115">
        <f t="shared" ref="H50:H68" si="50">IFERROR(SUM(I50/G50), "")</f>
        <v>980</v>
      </c>
      <c r="I50" s="116">
        <f t="shared" ref="I50:I69" si="51">IFERROR(SUM(M50+P50), "")</f>
        <v>3368260</v>
      </c>
      <c r="J50" s="113"/>
      <c r="K50" s="117">
        <f t="shared" ref="K50:K68" si="52">IFERROR(SUM(R50+U50+X50), "")</f>
        <v>3269</v>
      </c>
      <c r="L50" s="118">
        <f t="shared" ref="L50:L68" si="53">IFERROR(SUM(M50/K50), "")</f>
        <v>980</v>
      </c>
      <c r="M50" s="118">
        <f t="shared" si="48"/>
        <v>3203620</v>
      </c>
      <c r="N50" s="128">
        <f t="shared" ref="N50:N68" si="54">IFERROR(SUM(AA50+AD50), "")</f>
        <v>168</v>
      </c>
      <c r="O50" s="118">
        <f t="shared" ref="O50:O68" si="55">IFERROR(SUM(P50/N50), "")</f>
        <v>980</v>
      </c>
      <c r="P50" s="118">
        <f t="shared" ref="P50:P69" si="56">IFERROR(SUM(AC50+AF50), "")</f>
        <v>164640</v>
      </c>
      <c r="Q50" s="293"/>
      <c r="R50" s="131">
        <v>3083</v>
      </c>
      <c r="S50" s="118">
        <v>980</v>
      </c>
      <c r="T50" s="122">
        <f t="shared" ref="T50:T57" si="57">IFERROR(SUM(R50*S50), "")</f>
        <v>3021340</v>
      </c>
      <c r="U50" s="124">
        <v>186</v>
      </c>
      <c r="V50" s="118">
        <f>IFERROR(SUM(S50), "")</f>
        <v>980</v>
      </c>
      <c r="W50" s="122">
        <f>IFERROR(SUM(U50*V50), "")</f>
        <v>182280</v>
      </c>
      <c r="X50" s="124"/>
      <c r="Y50" s="118"/>
      <c r="Z50" s="122"/>
      <c r="AA50" s="125">
        <v>168</v>
      </c>
      <c r="AB50" s="118">
        <f t="shared" si="46"/>
        <v>980</v>
      </c>
      <c r="AC50" s="122">
        <f t="shared" ref="AC50:AC59" si="58">IFERROR(SUM(AA50*AB50), "")</f>
        <v>164640</v>
      </c>
      <c r="AD50" s="124"/>
      <c r="AE50" s="118">
        <f t="shared" si="47"/>
        <v>980</v>
      </c>
      <c r="AF50" s="122">
        <f t="shared" ref="AF50:AF57" si="59">IFERROR(SUM(AD50*AE50), "")</f>
        <v>0</v>
      </c>
      <c r="AG50" s="127"/>
      <c r="AH50" s="118"/>
      <c r="AI50" s="118"/>
      <c r="AJ50" s="118"/>
      <c r="AK50" s="118"/>
    </row>
    <row r="51" spans="1:37" s="1" customFormat="1" ht="9.9499999999999993" customHeight="1">
      <c r="A51" s="283"/>
      <c r="B51" s="110"/>
      <c r="C51" s="111" t="s">
        <v>426</v>
      </c>
      <c r="D51" s="112"/>
      <c r="E51" s="112" t="s">
        <v>425</v>
      </c>
      <c r="F51" s="113"/>
      <c r="G51" s="114">
        <f t="shared" si="49"/>
        <v>828.4</v>
      </c>
      <c r="H51" s="115">
        <f t="shared" si="50"/>
        <v>980</v>
      </c>
      <c r="I51" s="116">
        <f t="shared" si="51"/>
        <v>811832</v>
      </c>
      <c r="J51" s="113"/>
      <c r="K51" s="117">
        <f t="shared" si="52"/>
        <v>648</v>
      </c>
      <c r="L51" s="118">
        <f t="shared" si="53"/>
        <v>980</v>
      </c>
      <c r="M51" s="118">
        <f t="shared" si="48"/>
        <v>635040</v>
      </c>
      <c r="N51" s="128">
        <f t="shared" si="54"/>
        <v>180.4</v>
      </c>
      <c r="O51" s="118">
        <f t="shared" si="55"/>
        <v>980</v>
      </c>
      <c r="P51" s="118">
        <f t="shared" si="56"/>
        <v>176792</v>
      </c>
      <c r="Q51" s="293"/>
      <c r="R51" s="131">
        <v>648</v>
      </c>
      <c r="S51" s="118">
        <v>980</v>
      </c>
      <c r="T51" s="122">
        <f t="shared" si="57"/>
        <v>635040</v>
      </c>
      <c r="U51" s="124"/>
      <c r="V51" s="118"/>
      <c r="W51" s="122"/>
      <c r="X51" s="124"/>
      <c r="Y51" s="118"/>
      <c r="Z51" s="122"/>
      <c r="AA51" s="125">
        <v>164.9</v>
      </c>
      <c r="AB51" s="118">
        <f t="shared" si="46"/>
        <v>980</v>
      </c>
      <c r="AC51" s="122">
        <f t="shared" si="58"/>
        <v>161602</v>
      </c>
      <c r="AD51" s="124">
        <v>15.5</v>
      </c>
      <c r="AE51" s="118">
        <f t="shared" si="47"/>
        <v>980</v>
      </c>
      <c r="AF51" s="122">
        <f t="shared" si="59"/>
        <v>15190</v>
      </c>
      <c r="AG51" s="127"/>
      <c r="AH51" s="118"/>
      <c r="AI51" s="118"/>
      <c r="AJ51" s="118"/>
      <c r="AK51" s="118"/>
    </row>
    <row r="52" spans="1:37" s="1" customFormat="1" ht="9.9499999999999993" customHeight="1">
      <c r="A52" s="283"/>
      <c r="B52" s="110"/>
      <c r="C52" s="111" t="s">
        <v>427</v>
      </c>
      <c r="D52" s="112"/>
      <c r="E52" s="112" t="s">
        <v>425</v>
      </c>
      <c r="F52" s="113"/>
      <c r="G52" s="114">
        <f t="shared" si="49"/>
        <v>2058.8000000000002</v>
      </c>
      <c r="H52" s="115">
        <f t="shared" si="50"/>
        <v>979.99999999999989</v>
      </c>
      <c r="I52" s="116">
        <f t="shared" si="51"/>
        <v>2017624</v>
      </c>
      <c r="J52" s="113"/>
      <c r="K52" s="117">
        <f t="shared" si="52"/>
        <v>1247.8</v>
      </c>
      <c r="L52" s="118">
        <f t="shared" si="53"/>
        <v>980</v>
      </c>
      <c r="M52" s="118">
        <f t="shared" si="48"/>
        <v>1222844</v>
      </c>
      <c r="N52" s="128">
        <f t="shared" si="54"/>
        <v>811</v>
      </c>
      <c r="O52" s="118">
        <f t="shared" si="55"/>
        <v>980</v>
      </c>
      <c r="P52" s="118">
        <f t="shared" si="56"/>
        <v>794780</v>
      </c>
      <c r="Q52" s="293"/>
      <c r="R52" s="131">
        <v>1247.8</v>
      </c>
      <c r="S52" s="118">
        <v>980</v>
      </c>
      <c r="T52" s="122">
        <f t="shared" si="57"/>
        <v>1222844</v>
      </c>
      <c r="U52" s="124"/>
      <c r="V52" s="118"/>
      <c r="W52" s="122"/>
      <c r="X52" s="124"/>
      <c r="Y52" s="118"/>
      <c r="Z52" s="122"/>
      <c r="AA52" s="125">
        <v>678.5</v>
      </c>
      <c r="AB52" s="118">
        <f t="shared" si="46"/>
        <v>980</v>
      </c>
      <c r="AC52" s="122">
        <f t="shared" si="58"/>
        <v>664930</v>
      </c>
      <c r="AD52" s="124">
        <v>132.5</v>
      </c>
      <c r="AE52" s="118">
        <f t="shared" si="47"/>
        <v>980</v>
      </c>
      <c r="AF52" s="122">
        <f t="shared" si="59"/>
        <v>129850</v>
      </c>
      <c r="AG52" s="127"/>
      <c r="AH52" s="118"/>
      <c r="AI52" s="118"/>
      <c r="AJ52" s="118"/>
      <c r="AK52" s="118"/>
    </row>
    <row r="53" spans="1:37" s="1" customFormat="1" ht="9.9499999999999993" customHeight="1">
      <c r="A53" s="283"/>
      <c r="B53" s="110"/>
      <c r="C53" s="111" t="s">
        <v>428</v>
      </c>
      <c r="D53" s="112"/>
      <c r="E53" s="112" t="s">
        <v>425</v>
      </c>
      <c r="F53" s="113"/>
      <c r="G53" s="114">
        <f t="shared" si="49"/>
        <v>879</v>
      </c>
      <c r="H53" s="115">
        <f t="shared" si="50"/>
        <v>980</v>
      </c>
      <c r="I53" s="116">
        <f t="shared" si="51"/>
        <v>861420</v>
      </c>
      <c r="J53" s="113"/>
      <c r="K53" s="117">
        <f t="shared" si="52"/>
        <v>660</v>
      </c>
      <c r="L53" s="118">
        <f t="shared" si="53"/>
        <v>980</v>
      </c>
      <c r="M53" s="118">
        <f t="shared" si="48"/>
        <v>646800</v>
      </c>
      <c r="N53" s="128">
        <f t="shared" si="54"/>
        <v>219</v>
      </c>
      <c r="O53" s="118">
        <f t="shared" si="55"/>
        <v>980</v>
      </c>
      <c r="P53" s="118">
        <f t="shared" si="56"/>
        <v>214620</v>
      </c>
      <c r="Q53" s="293"/>
      <c r="R53" s="131">
        <v>660</v>
      </c>
      <c r="S53" s="118">
        <v>980</v>
      </c>
      <c r="T53" s="122">
        <f t="shared" si="57"/>
        <v>646800</v>
      </c>
      <c r="U53" s="124"/>
      <c r="V53" s="118"/>
      <c r="W53" s="122"/>
      <c r="X53" s="124"/>
      <c r="Y53" s="118"/>
      <c r="Z53" s="122"/>
      <c r="AA53" s="125">
        <v>219</v>
      </c>
      <c r="AB53" s="118">
        <f t="shared" si="46"/>
        <v>980</v>
      </c>
      <c r="AC53" s="122">
        <f t="shared" si="58"/>
        <v>214620</v>
      </c>
      <c r="AD53" s="124"/>
      <c r="AE53" s="118">
        <f t="shared" si="47"/>
        <v>980</v>
      </c>
      <c r="AF53" s="122">
        <f t="shared" si="59"/>
        <v>0</v>
      </c>
      <c r="AG53" s="127"/>
      <c r="AH53" s="118"/>
      <c r="AI53" s="118"/>
      <c r="AJ53" s="118"/>
      <c r="AK53" s="118"/>
    </row>
    <row r="54" spans="1:37" s="1" customFormat="1" ht="9.9499999999999993" customHeight="1">
      <c r="A54" s="283"/>
      <c r="B54" s="110"/>
      <c r="C54" s="111" t="s">
        <v>429</v>
      </c>
      <c r="D54" s="112"/>
      <c r="E54" s="112" t="s">
        <v>425</v>
      </c>
      <c r="F54" s="113"/>
      <c r="G54" s="114">
        <f t="shared" si="49"/>
        <v>876.2</v>
      </c>
      <c r="H54" s="115">
        <f t="shared" si="50"/>
        <v>980</v>
      </c>
      <c r="I54" s="116">
        <f t="shared" si="51"/>
        <v>858676</v>
      </c>
      <c r="J54" s="113"/>
      <c r="K54" s="117">
        <f t="shared" si="52"/>
        <v>713</v>
      </c>
      <c r="L54" s="118">
        <f t="shared" si="53"/>
        <v>980</v>
      </c>
      <c r="M54" s="118">
        <f t="shared" si="48"/>
        <v>698740</v>
      </c>
      <c r="N54" s="128">
        <f t="shared" si="54"/>
        <v>163.19999999999999</v>
      </c>
      <c r="O54" s="118">
        <f t="shared" si="55"/>
        <v>980.00000000000011</v>
      </c>
      <c r="P54" s="118">
        <f t="shared" si="56"/>
        <v>159936</v>
      </c>
      <c r="Q54" s="293"/>
      <c r="R54" s="131">
        <v>713</v>
      </c>
      <c r="S54" s="118">
        <v>980</v>
      </c>
      <c r="T54" s="122">
        <f t="shared" si="57"/>
        <v>698740</v>
      </c>
      <c r="U54" s="124"/>
      <c r="V54" s="118"/>
      <c r="W54" s="122"/>
      <c r="X54" s="124"/>
      <c r="Y54" s="118"/>
      <c r="Z54" s="122"/>
      <c r="AA54" s="125"/>
      <c r="AB54" s="118">
        <f t="shared" si="46"/>
        <v>980</v>
      </c>
      <c r="AC54" s="122">
        <f t="shared" si="58"/>
        <v>0</v>
      </c>
      <c r="AD54" s="124">
        <v>163.19999999999999</v>
      </c>
      <c r="AE54" s="118">
        <f t="shared" si="47"/>
        <v>980</v>
      </c>
      <c r="AF54" s="122">
        <f t="shared" si="59"/>
        <v>159936</v>
      </c>
      <c r="AG54" s="127"/>
      <c r="AH54" s="118"/>
      <c r="AI54" s="118"/>
      <c r="AJ54" s="118"/>
      <c r="AK54" s="118"/>
    </row>
    <row r="55" spans="1:37" s="1" customFormat="1" ht="9.9499999999999993" customHeight="1">
      <c r="A55" s="283"/>
      <c r="B55" s="110"/>
      <c r="C55" s="111" t="s">
        <v>430</v>
      </c>
      <c r="D55" s="112"/>
      <c r="E55" s="112" t="s">
        <v>425</v>
      </c>
      <c r="F55" s="113"/>
      <c r="G55" s="114">
        <f t="shared" si="49"/>
        <v>153.5</v>
      </c>
      <c r="H55" s="115">
        <f t="shared" si="50"/>
        <v>980</v>
      </c>
      <c r="I55" s="116">
        <f t="shared" si="51"/>
        <v>150430</v>
      </c>
      <c r="J55" s="113"/>
      <c r="K55" s="117">
        <f t="shared" si="52"/>
        <v>99</v>
      </c>
      <c r="L55" s="118">
        <f t="shared" si="53"/>
        <v>980</v>
      </c>
      <c r="M55" s="118">
        <f t="shared" si="48"/>
        <v>97020</v>
      </c>
      <c r="N55" s="128">
        <f t="shared" si="54"/>
        <v>54.5</v>
      </c>
      <c r="O55" s="118">
        <f t="shared" si="55"/>
        <v>980</v>
      </c>
      <c r="P55" s="118">
        <f t="shared" si="56"/>
        <v>53410</v>
      </c>
      <c r="Q55" s="293"/>
      <c r="R55" s="131">
        <v>99</v>
      </c>
      <c r="S55" s="118">
        <v>980</v>
      </c>
      <c r="T55" s="122">
        <f t="shared" si="57"/>
        <v>97020</v>
      </c>
      <c r="U55" s="124"/>
      <c r="V55" s="118"/>
      <c r="W55" s="122"/>
      <c r="X55" s="124"/>
      <c r="Y55" s="118"/>
      <c r="Z55" s="122"/>
      <c r="AA55" s="125">
        <v>54.5</v>
      </c>
      <c r="AB55" s="118">
        <f t="shared" si="46"/>
        <v>980</v>
      </c>
      <c r="AC55" s="122">
        <f t="shared" si="58"/>
        <v>53410</v>
      </c>
      <c r="AD55" s="124"/>
      <c r="AE55" s="118">
        <f t="shared" si="47"/>
        <v>980</v>
      </c>
      <c r="AF55" s="122">
        <f t="shared" si="59"/>
        <v>0</v>
      </c>
      <c r="AG55" s="127"/>
      <c r="AH55" s="118"/>
      <c r="AI55" s="118"/>
      <c r="AJ55" s="118"/>
      <c r="AK55" s="118"/>
    </row>
    <row r="56" spans="1:37" s="1" customFormat="1" ht="9.9499999999999993" customHeight="1">
      <c r="A56" s="283"/>
      <c r="B56" s="110"/>
      <c r="C56" s="111" t="s">
        <v>431</v>
      </c>
      <c r="D56" s="112"/>
      <c r="E56" s="112" t="s">
        <v>425</v>
      </c>
      <c r="F56" s="113"/>
      <c r="G56" s="114">
        <f t="shared" si="49"/>
        <v>27.8</v>
      </c>
      <c r="H56" s="115">
        <f t="shared" si="50"/>
        <v>1100</v>
      </c>
      <c r="I56" s="116">
        <f t="shared" si="51"/>
        <v>30580</v>
      </c>
      <c r="J56" s="113"/>
      <c r="K56" s="117">
        <f t="shared" si="52"/>
        <v>22.5</v>
      </c>
      <c r="L56" s="118">
        <f t="shared" si="53"/>
        <v>1100</v>
      </c>
      <c r="M56" s="118">
        <f t="shared" si="48"/>
        <v>24750</v>
      </c>
      <c r="N56" s="128">
        <f t="shared" si="54"/>
        <v>5.3</v>
      </c>
      <c r="O56" s="118">
        <f t="shared" si="55"/>
        <v>1100</v>
      </c>
      <c r="P56" s="118">
        <f t="shared" si="56"/>
        <v>5830</v>
      </c>
      <c r="Q56" s="293"/>
      <c r="R56" s="131">
        <v>22.5</v>
      </c>
      <c r="S56" s="118">
        <v>1100</v>
      </c>
      <c r="T56" s="122">
        <f t="shared" si="57"/>
        <v>24750</v>
      </c>
      <c r="U56" s="124"/>
      <c r="V56" s="118"/>
      <c r="W56" s="122"/>
      <c r="X56" s="124"/>
      <c r="Y56" s="118"/>
      <c r="Z56" s="122"/>
      <c r="AA56" s="125">
        <v>5.3</v>
      </c>
      <c r="AB56" s="118">
        <f t="shared" si="46"/>
        <v>1100</v>
      </c>
      <c r="AC56" s="122">
        <f t="shared" si="58"/>
        <v>5830</v>
      </c>
      <c r="AD56" s="124"/>
      <c r="AE56" s="118">
        <f t="shared" si="47"/>
        <v>1100</v>
      </c>
      <c r="AF56" s="122">
        <f t="shared" si="59"/>
        <v>0</v>
      </c>
      <c r="AG56" s="127"/>
      <c r="AH56" s="118"/>
      <c r="AI56" s="118"/>
      <c r="AJ56" s="118"/>
      <c r="AK56" s="118"/>
    </row>
    <row r="57" spans="1:37" s="1" customFormat="1" ht="9.9499999999999993" customHeight="1">
      <c r="A57" s="283"/>
      <c r="B57" s="110"/>
      <c r="C57" s="111" t="s">
        <v>432</v>
      </c>
      <c r="D57" s="112"/>
      <c r="E57" s="112" t="s">
        <v>433</v>
      </c>
      <c r="F57" s="113"/>
      <c r="G57" s="114">
        <f t="shared" si="49"/>
        <v>63.5</v>
      </c>
      <c r="H57" s="115">
        <f t="shared" si="50"/>
        <v>2200</v>
      </c>
      <c r="I57" s="116">
        <f t="shared" si="51"/>
        <v>139700</v>
      </c>
      <c r="J57" s="113"/>
      <c r="K57" s="117">
        <f t="shared" si="52"/>
        <v>54</v>
      </c>
      <c r="L57" s="118">
        <f t="shared" si="53"/>
        <v>2200</v>
      </c>
      <c r="M57" s="118">
        <f t="shared" si="48"/>
        <v>118800</v>
      </c>
      <c r="N57" s="128">
        <f t="shared" si="54"/>
        <v>9.5</v>
      </c>
      <c r="O57" s="118">
        <f t="shared" si="55"/>
        <v>2200</v>
      </c>
      <c r="P57" s="118">
        <f t="shared" si="56"/>
        <v>20900</v>
      </c>
      <c r="Q57" s="293"/>
      <c r="R57" s="131">
        <v>21.2</v>
      </c>
      <c r="S57" s="118">
        <v>2200</v>
      </c>
      <c r="T57" s="122">
        <f t="shared" si="57"/>
        <v>46640</v>
      </c>
      <c r="U57" s="124">
        <v>16</v>
      </c>
      <c r="V57" s="118">
        <f>IFERROR(SUM(S57), "")</f>
        <v>2200</v>
      </c>
      <c r="W57" s="122">
        <f>IFERROR(SUM(U57*V57), "")</f>
        <v>35200</v>
      </c>
      <c r="X57" s="124">
        <v>16.8</v>
      </c>
      <c r="Y57" s="118">
        <f>IFERROR(SUM(S57), "")</f>
        <v>2200</v>
      </c>
      <c r="Z57" s="122">
        <f>IFERROR(SUM(X57*Y57), "")</f>
        <v>36960</v>
      </c>
      <c r="AA57" s="125">
        <v>9.5</v>
      </c>
      <c r="AB57" s="118">
        <f t="shared" si="46"/>
        <v>2200</v>
      </c>
      <c r="AC57" s="122">
        <f t="shared" si="58"/>
        <v>20900</v>
      </c>
      <c r="AD57" s="124"/>
      <c r="AE57" s="118">
        <f t="shared" si="47"/>
        <v>2200</v>
      </c>
      <c r="AF57" s="122">
        <f t="shared" si="59"/>
        <v>0</v>
      </c>
      <c r="AG57" s="127"/>
      <c r="AH57" s="118"/>
      <c r="AI57" s="118"/>
      <c r="AJ57" s="118"/>
      <c r="AK57" s="118"/>
    </row>
    <row r="58" spans="1:37" s="1" customFormat="1" ht="9.9499999999999993" customHeight="1">
      <c r="A58" s="283"/>
      <c r="B58" s="110"/>
      <c r="C58" s="111" t="s">
        <v>434</v>
      </c>
      <c r="D58" s="112"/>
      <c r="E58" s="112" t="s">
        <v>435</v>
      </c>
      <c r="F58" s="113"/>
      <c r="G58" s="114">
        <f t="shared" si="49"/>
        <v>49</v>
      </c>
      <c r="H58" s="115">
        <f t="shared" si="50"/>
        <v>2000</v>
      </c>
      <c r="I58" s="116">
        <f t="shared" si="51"/>
        <v>98000</v>
      </c>
      <c r="J58" s="113"/>
      <c r="K58" s="117">
        <f t="shared" si="52"/>
        <v>0</v>
      </c>
      <c r="L58" s="118" t="str">
        <f t="shared" si="53"/>
        <v/>
      </c>
      <c r="M58" s="118">
        <f t="shared" si="48"/>
        <v>0</v>
      </c>
      <c r="N58" s="128">
        <f t="shared" si="54"/>
        <v>49</v>
      </c>
      <c r="O58" s="118">
        <f t="shared" si="55"/>
        <v>2000</v>
      </c>
      <c r="P58" s="118">
        <f t="shared" si="56"/>
        <v>98000</v>
      </c>
      <c r="Q58" s="293"/>
      <c r="R58" s="131"/>
      <c r="S58" s="118"/>
      <c r="T58" s="122"/>
      <c r="U58" s="124"/>
      <c r="V58" s="118"/>
      <c r="W58" s="122"/>
      <c r="X58" s="124"/>
      <c r="Y58" s="118"/>
      <c r="Z58" s="122"/>
      <c r="AA58" s="125">
        <v>49</v>
      </c>
      <c r="AB58" s="118">
        <v>2000</v>
      </c>
      <c r="AC58" s="122">
        <f t="shared" si="58"/>
        <v>98000</v>
      </c>
      <c r="AD58" s="124"/>
      <c r="AE58" s="118"/>
      <c r="AF58" s="122"/>
      <c r="AG58" s="127"/>
      <c r="AH58" s="118"/>
      <c r="AI58" s="118"/>
      <c r="AJ58" s="118"/>
      <c r="AK58" s="118"/>
    </row>
    <row r="59" spans="1:37" s="1" customFormat="1" ht="9.9499999999999993" customHeight="1">
      <c r="A59" s="283"/>
      <c r="B59" s="110"/>
      <c r="C59" s="111" t="s">
        <v>436</v>
      </c>
      <c r="D59" s="112"/>
      <c r="E59" s="112" t="s">
        <v>437</v>
      </c>
      <c r="F59" s="113"/>
      <c r="G59" s="114">
        <f t="shared" si="49"/>
        <v>1</v>
      </c>
      <c r="H59" s="115">
        <f t="shared" si="50"/>
        <v>35000</v>
      </c>
      <c r="I59" s="116">
        <f t="shared" si="51"/>
        <v>35000</v>
      </c>
      <c r="J59" s="113"/>
      <c r="K59" s="117">
        <f t="shared" si="52"/>
        <v>0</v>
      </c>
      <c r="L59" s="118" t="str">
        <f t="shared" si="53"/>
        <v/>
      </c>
      <c r="M59" s="118">
        <f t="shared" si="48"/>
        <v>0</v>
      </c>
      <c r="N59" s="128">
        <f t="shared" si="54"/>
        <v>1</v>
      </c>
      <c r="O59" s="118">
        <f t="shared" si="55"/>
        <v>35000</v>
      </c>
      <c r="P59" s="118">
        <f t="shared" si="56"/>
        <v>35000</v>
      </c>
      <c r="Q59" s="293"/>
      <c r="R59" s="131"/>
      <c r="S59" s="118"/>
      <c r="T59" s="122"/>
      <c r="U59" s="124"/>
      <c r="V59" s="118"/>
      <c r="W59" s="122"/>
      <c r="X59" s="124"/>
      <c r="Y59" s="118"/>
      <c r="Z59" s="122"/>
      <c r="AA59" s="125">
        <v>1</v>
      </c>
      <c r="AB59" s="118">
        <v>35000</v>
      </c>
      <c r="AC59" s="122">
        <f t="shared" si="58"/>
        <v>35000</v>
      </c>
      <c r="AD59" s="124"/>
      <c r="AE59" s="118"/>
      <c r="AF59" s="122"/>
      <c r="AG59" s="127"/>
      <c r="AH59" s="118"/>
      <c r="AI59" s="118"/>
      <c r="AJ59" s="118"/>
      <c r="AK59" s="118"/>
    </row>
    <row r="60" spans="1:37" s="1" customFormat="1" ht="9.9499999999999993" customHeight="1">
      <c r="A60" s="283"/>
      <c r="B60" s="110"/>
      <c r="C60" s="111" t="s">
        <v>438</v>
      </c>
      <c r="D60" s="112" t="s">
        <v>439</v>
      </c>
      <c r="E60" s="112" t="s">
        <v>425</v>
      </c>
      <c r="F60" s="113"/>
      <c r="G60" s="114">
        <f t="shared" si="49"/>
        <v>240</v>
      </c>
      <c r="H60" s="115">
        <f t="shared" si="50"/>
        <v>980</v>
      </c>
      <c r="I60" s="116">
        <f t="shared" si="51"/>
        <v>235200</v>
      </c>
      <c r="J60" s="113"/>
      <c r="K60" s="117">
        <f t="shared" si="52"/>
        <v>240</v>
      </c>
      <c r="L60" s="118">
        <f t="shared" si="53"/>
        <v>980</v>
      </c>
      <c r="M60" s="118">
        <f t="shared" si="48"/>
        <v>235200</v>
      </c>
      <c r="N60" s="128">
        <f t="shared" si="54"/>
        <v>0</v>
      </c>
      <c r="O60" s="118" t="str">
        <f t="shared" si="55"/>
        <v/>
      </c>
      <c r="P60" s="118">
        <f t="shared" si="56"/>
        <v>0</v>
      </c>
      <c r="Q60" s="293"/>
      <c r="R60" s="131"/>
      <c r="S60" s="118"/>
      <c r="T60" s="122"/>
      <c r="U60" s="124"/>
      <c r="V60" s="118">
        <f>IFERROR(SUM(S60), "")</f>
        <v>0</v>
      </c>
      <c r="W60" s="122"/>
      <c r="X60" s="124">
        <v>240</v>
      </c>
      <c r="Y60" s="118">
        <v>980</v>
      </c>
      <c r="Z60" s="122">
        <f>IFERROR(SUM(X60*Y60), "")</f>
        <v>235200</v>
      </c>
      <c r="AA60" s="125"/>
      <c r="AB60" s="118">
        <f>IFERROR(SUM(S60), "")</f>
        <v>0</v>
      </c>
      <c r="AC60" s="122"/>
      <c r="AD60" s="124"/>
      <c r="AE60" s="118">
        <f>IFERROR(SUM(S60), "")</f>
        <v>0</v>
      </c>
      <c r="AF60" s="122">
        <f>IFERROR(SUM(AD60*AE60), "")</f>
        <v>0</v>
      </c>
      <c r="AG60" s="127"/>
      <c r="AH60" s="118"/>
      <c r="AI60" s="118"/>
      <c r="AJ60" s="118"/>
      <c r="AK60" s="118"/>
    </row>
    <row r="61" spans="1:37" s="1" customFormat="1" ht="9.9499999999999993" customHeight="1">
      <c r="A61" s="283"/>
      <c r="B61" s="110"/>
      <c r="C61" s="111"/>
      <c r="D61" s="112"/>
      <c r="E61" s="112"/>
      <c r="F61" s="113"/>
      <c r="G61" s="114">
        <f t="shared" si="49"/>
        <v>0</v>
      </c>
      <c r="H61" s="115" t="str">
        <f t="shared" si="50"/>
        <v/>
      </c>
      <c r="I61" s="116">
        <f t="shared" si="51"/>
        <v>0</v>
      </c>
      <c r="J61" s="113"/>
      <c r="K61" s="117">
        <f t="shared" si="52"/>
        <v>0</v>
      </c>
      <c r="L61" s="118" t="str">
        <f t="shared" si="53"/>
        <v/>
      </c>
      <c r="M61" s="118">
        <f t="shared" si="48"/>
        <v>0</v>
      </c>
      <c r="N61" s="128">
        <f t="shared" si="54"/>
        <v>0</v>
      </c>
      <c r="O61" s="118" t="str">
        <f t="shared" si="55"/>
        <v/>
      </c>
      <c r="P61" s="118">
        <f t="shared" si="56"/>
        <v>0</v>
      </c>
      <c r="Q61" s="293"/>
      <c r="R61" s="131"/>
      <c r="S61" s="118"/>
      <c r="T61" s="122"/>
      <c r="U61" s="124"/>
      <c r="V61" s="118"/>
      <c r="W61" s="122"/>
      <c r="X61" s="124"/>
      <c r="Y61" s="118"/>
      <c r="Z61" s="122"/>
      <c r="AA61" s="125"/>
      <c r="AB61" s="118"/>
      <c r="AC61" s="122"/>
      <c r="AD61" s="124"/>
      <c r="AE61" s="118"/>
      <c r="AF61" s="122"/>
      <c r="AG61" s="127"/>
      <c r="AH61" s="118"/>
      <c r="AI61" s="118"/>
      <c r="AJ61" s="118"/>
      <c r="AK61" s="118"/>
    </row>
    <row r="62" spans="1:37" s="1" customFormat="1" ht="9.9499999999999993" customHeight="1">
      <c r="A62" s="283"/>
      <c r="B62" s="110"/>
      <c r="C62" s="111" t="s">
        <v>440</v>
      </c>
      <c r="D62" s="112"/>
      <c r="E62" s="112" t="s">
        <v>441</v>
      </c>
      <c r="F62" s="113"/>
      <c r="G62" s="114">
        <f t="shared" si="49"/>
        <v>1537.2</v>
      </c>
      <c r="H62" s="115">
        <f t="shared" si="50"/>
        <v>650</v>
      </c>
      <c r="I62" s="116">
        <f t="shared" si="51"/>
        <v>999180</v>
      </c>
      <c r="J62" s="113"/>
      <c r="K62" s="117">
        <f t="shared" si="52"/>
        <v>1198</v>
      </c>
      <c r="L62" s="118">
        <f t="shared" si="53"/>
        <v>650</v>
      </c>
      <c r="M62" s="118">
        <f t="shared" si="48"/>
        <v>778700</v>
      </c>
      <c r="N62" s="128">
        <f t="shared" si="54"/>
        <v>339.2</v>
      </c>
      <c r="O62" s="118">
        <f t="shared" si="55"/>
        <v>650</v>
      </c>
      <c r="P62" s="118">
        <f t="shared" si="56"/>
        <v>220480</v>
      </c>
      <c r="Q62" s="293"/>
      <c r="R62" s="131">
        <v>1198</v>
      </c>
      <c r="S62" s="118">
        <v>650</v>
      </c>
      <c r="T62" s="122">
        <f>IFERROR(SUM(R62*S62), "")</f>
        <v>778700</v>
      </c>
      <c r="U62" s="124"/>
      <c r="V62" s="118"/>
      <c r="W62" s="122"/>
      <c r="X62" s="124"/>
      <c r="Y62" s="118"/>
      <c r="Z62" s="122"/>
      <c r="AA62" s="125">
        <v>251.9</v>
      </c>
      <c r="AB62" s="118">
        <f>IFERROR(SUM(S62), "")</f>
        <v>650</v>
      </c>
      <c r="AC62" s="122">
        <f>IFERROR(SUM(AA62*AB62), "")</f>
        <v>163735</v>
      </c>
      <c r="AD62" s="124">
        <v>87.3</v>
      </c>
      <c r="AE62" s="118">
        <f>IFERROR(SUM(S62), "")</f>
        <v>650</v>
      </c>
      <c r="AF62" s="122">
        <f>IFERROR(SUM(AD62*AE62), "")</f>
        <v>56745</v>
      </c>
      <c r="AG62" s="127"/>
      <c r="AH62" s="118"/>
      <c r="AI62" s="118"/>
      <c r="AJ62" s="118"/>
      <c r="AK62" s="118"/>
    </row>
    <row r="63" spans="1:37" s="1" customFormat="1" ht="9.9499999999999993" customHeight="1">
      <c r="A63" s="283"/>
      <c r="B63" s="110"/>
      <c r="C63" s="111" t="s">
        <v>442</v>
      </c>
      <c r="D63" s="112"/>
      <c r="E63" s="112" t="s">
        <v>441</v>
      </c>
      <c r="F63" s="113"/>
      <c r="G63" s="114">
        <f t="shared" si="49"/>
        <v>1080</v>
      </c>
      <c r="H63" s="115">
        <f t="shared" si="50"/>
        <v>650</v>
      </c>
      <c r="I63" s="116">
        <f t="shared" si="51"/>
        <v>702000</v>
      </c>
      <c r="J63" s="113"/>
      <c r="K63" s="117">
        <f t="shared" si="52"/>
        <v>850</v>
      </c>
      <c r="L63" s="118">
        <f t="shared" si="53"/>
        <v>650</v>
      </c>
      <c r="M63" s="118">
        <f t="shared" si="48"/>
        <v>552500</v>
      </c>
      <c r="N63" s="128">
        <f t="shared" si="54"/>
        <v>230</v>
      </c>
      <c r="O63" s="118">
        <f t="shared" si="55"/>
        <v>650</v>
      </c>
      <c r="P63" s="118">
        <f t="shared" si="56"/>
        <v>149500</v>
      </c>
      <c r="Q63" s="293"/>
      <c r="R63" s="131">
        <v>710</v>
      </c>
      <c r="S63" s="118">
        <v>650</v>
      </c>
      <c r="T63" s="122">
        <f>IFERROR(SUM(R63*S63), "")</f>
        <v>461500</v>
      </c>
      <c r="U63" s="124">
        <v>108</v>
      </c>
      <c r="V63" s="118">
        <f>IFERROR(SUM(S63), "")</f>
        <v>650</v>
      </c>
      <c r="W63" s="122">
        <f>IFERROR(SUM(U63*V63), "")</f>
        <v>70200</v>
      </c>
      <c r="X63" s="124">
        <v>32</v>
      </c>
      <c r="Y63" s="118">
        <f>IFERROR(SUM(S63), "")</f>
        <v>650</v>
      </c>
      <c r="Z63" s="122">
        <f>IFERROR(SUM(X63*Y63), "")</f>
        <v>20800</v>
      </c>
      <c r="AA63" s="125">
        <v>210</v>
      </c>
      <c r="AB63" s="118">
        <f>IFERROR(SUM(S63), "")</f>
        <v>650</v>
      </c>
      <c r="AC63" s="122">
        <f>IFERROR(SUM(AA63*AB63), "")</f>
        <v>136500</v>
      </c>
      <c r="AD63" s="124">
        <v>20</v>
      </c>
      <c r="AE63" s="118">
        <f>IFERROR(SUM(S63), "")</f>
        <v>650</v>
      </c>
      <c r="AF63" s="122">
        <f>IFERROR(SUM(AD63*AE63), "")</f>
        <v>13000</v>
      </c>
      <c r="AG63" s="127"/>
      <c r="AH63" s="118"/>
      <c r="AI63" s="118"/>
      <c r="AJ63" s="118"/>
      <c r="AK63" s="118"/>
    </row>
    <row r="64" spans="1:37" s="1" customFormat="1" ht="9.9499999999999993" customHeight="1">
      <c r="A64" s="283"/>
      <c r="B64" s="110"/>
      <c r="C64" s="111" t="s">
        <v>443</v>
      </c>
      <c r="D64" s="112"/>
      <c r="E64" s="112" t="s">
        <v>441</v>
      </c>
      <c r="F64" s="113"/>
      <c r="G64" s="114">
        <f t="shared" si="49"/>
        <v>27</v>
      </c>
      <c r="H64" s="115">
        <f t="shared" si="50"/>
        <v>650</v>
      </c>
      <c r="I64" s="116">
        <f t="shared" si="51"/>
        <v>17550</v>
      </c>
      <c r="J64" s="113"/>
      <c r="K64" s="117">
        <f t="shared" si="52"/>
        <v>27</v>
      </c>
      <c r="L64" s="118">
        <f t="shared" si="53"/>
        <v>650</v>
      </c>
      <c r="M64" s="118">
        <f t="shared" si="48"/>
        <v>17550</v>
      </c>
      <c r="N64" s="128">
        <f t="shared" si="54"/>
        <v>0</v>
      </c>
      <c r="O64" s="118" t="str">
        <f t="shared" si="55"/>
        <v/>
      </c>
      <c r="P64" s="118">
        <f t="shared" si="56"/>
        <v>0</v>
      </c>
      <c r="Q64" s="293"/>
      <c r="R64" s="131"/>
      <c r="S64" s="118"/>
      <c r="T64" s="122"/>
      <c r="U64" s="124">
        <v>27</v>
      </c>
      <c r="V64" s="118">
        <v>650</v>
      </c>
      <c r="W64" s="122">
        <f>IFERROR(SUM(U64*V64), "")</f>
        <v>17550</v>
      </c>
      <c r="X64" s="124"/>
      <c r="Y64" s="118"/>
      <c r="Z64" s="122"/>
      <c r="AA64" s="125"/>
      <c r="AB64" s="118"/>
      <c r="AC64" s="122"/>
      <c r="AD64" s="124"/>
      <c r="AE64" s="118"/>
      <c r="AF64" s="122"/>
      <c r="AG64" s="127"/>
      <c r="AH64" s="118"/>
      <c r="AI64" s="118"/>
      <c r="AJ64" s="118"/>
      <c r="AK64" s="118"/>
    </row>
    <row r="65" spans="1:37" s="1" customFormat="1" ht="9.9499999999999993" customHeight="1">
      <c r="A65" s="283"/>
      <c r="B65" s="110"/>
      <c r="C65" s="111" t="s">
        <v>444</v>
      </c>
      <c r="D65" s="112"/>
      <c r="E65" s="112" t="s">
        <v>441</v>
      </c>
      <c r="F65" s="113"/>
      <c r="G65" s="114">
        <f t="shared" si="49"/>
        <v>234.6</v>
      </c>
      <c r="H65" s="115">
        <f t="shared" si="50"/>
        <v>650</v>
      </c>
      <c r="I65" s="116">
        <f t="shared" si="51"/>
        <v>152490</v>
      </c>
      <c r="J65" s="113"/>
      <c r="K65" s="117">
        <f t="shared" si="52"/>
        <v>192.6</v>
      </c>
      <c r="L65" s="118">
        <f t="shared" si="53"/>
        <v>650</v>
      </c>
      <c r="M65" s="118">
        <f t="shared" si="48"/>
        <v>125190</v>
      </c>
      <c r="N65" s="128">
        <f t="shared" si="54"/>
        <v>42</v>
      </c>
      <c r="O65" s="118">
        <f t="shared" si="55"/>
        <v>650</v>
      </c>
      <c r="P65" s="118">
        <f t="shared" si="56"/>
        <v>27300</v>
      </c>
      <c r="Q65" s="293"/>
      <c r="R65" s="131">
        <v>192.6</v>
      </c>
      <c r="S65" s="118">
        <v>650</v>
      </c>
      <c r="T65" s="122">
        <f>IFERROR(SUM(R65*S65), "")</f>
        <v>125190</v>
      </c>
      <c r="U65" s="124"/>
      <c r="V65" s="118"/>
      <c r="W65" s="122"/>
      <c r="X65" s="124"/>
      <c r="Y65" s="118"/>
      <c r="Z65" s="122"/>
      <c r="AA65" s="125">
        <v>42</v>
      </c>
      <c r="AB65" s="118">
        <f>IFERROR(SUM(S65), "")</f>
        <v>650</v>
      </c>
      <c r="AC65" s="122">
        <f>IFERROR(SUM(AA65*AB65), "")</f>
        <v>27300</v>
      </c>
      <c r="AD65" s="124"/>
      <c r="AE65" s="118">
        <f>IFERROR(SUM(S65), "")</f>
        <v>650</v>
      </c>
      <c r="AF65" s="122">
        <f>IFERROR(SUM(AD65*AE65), "")</f>
        <v>0</v>
      </c>
      <c r="AG65" s="127"/>
      <c r="AH65" s="118"/>
      <c r="AI65" s="118"/>
      <c r="AJ65" s="118"/>
      <c r="AK65" s="118"/>
    </row>
    <row r="66" spans="1:37" s="1" customFormat="1" ht="9.9499999999999993" customHeight="1">
      <c r="A66" s="283"/>
      <c r="B66" s="110"/>
      <c r="C66" s="111" t="s">
        <v>445</v>
      </c>
      <c r="D66" s="112"/>
      <c r="E66" s="112" t="s">
        <v>441</v>
      </c>
      <c r="F66" s="113"/>
      <c r="G66" s="114">
        <f t="shared" si="49"/>
        <v>361.4</v>
      </c>
      <c r="H66" s="115">
        <f t="shared" si="50"/>
        <v>650</v>
      </c>
      <c r="I66" s="116">
        <f t="shared" si="51"/>
        <v>234910</v>
      </c>
      <c r="J66" s="113"/>
      <c r="K66" s="117">
        <f t="shared" si="52"/>
        <v>225</v>
      </c>
      <c r="L66" s="118">
        <f t="shared" si="53"/>
        <v>650</v>
      </c>
      <c r="M66" s="118">
        <f t="shared" si="48"/>
        <v>146250</v>
      </c>
      <c r="N66" s="128">
        <f t="shared" si="54"/>
        <v>136.4</v>
      </c>
      <c r="O66" s="118">
        <f t="shared" si="55"/>
        <v>650</v>
      </c>
      <c r="P66" s="118">
        <f t="shared" si="56"/>
        <v>88660</v>
      </c>
      <c r="Q66" s="293"/>
      <c r="R66" s="131">
        <v>225</v>
      </c>
      <c r="S66" s="118">
        <v>650</v>
      </c>
      <c r="T66" s="122">
        <f>IFERROR(SUM(R66*S66), "")</f>
        <v>146250</v>
      </c>
      <c r="U66" s="124"/>
      <c r="V66" s="118"/>
      <c r="W66" s="122"/>
      <c r="X66" s="124"/>
      <c r="Y66" s="118"/>
      <c r="Z66" s="122"/>
      <c r="AA66" s="125">
        <v>103</v>
      </c>
      <c r="AB66" s="118">
        <f>IFERROR(SUM(S66), "")</f>
        <v>650</v>
      </c>
      <c r="AC66" s="122">
        <f>IFERROR(SUM(AA66*AB66), "")</f>
        <v>66950</v>
      </c>
      <c r="AD66" s="124">
        <v>33.4</v>
      </c>
      <c r="AE66" s="118">
        <f>IFERROR(SUM(S66), "")</f>
        <v>650</v>
      </c>
      <c r="AF66" s="122">
        <f>IFERROR(SUM(AD66*AE66), "")</f>
        <v>21710</v>
      </c>
      <c r="AG66" s="127"/>
      <c r="AH66" s="118"/>
      <c r="AI66" s="118"/>
      <c r="AJ66" s="118"/>
      <c r="AK66" s="118"/>
    </row>
    <row r="67" spans="1:37" s="1" customFormat="1" ht="9.9499999999999993" customHeight="1">
      <c r="A67" s="283"/>
      <c r="B67" s="110"/>
      <c r="C67" s="111" t="s">
        <v>446</v>
      </c>
      <c r="D67" s="112"/>
      <c r="E67" s="112"/>
      <c r="F67" s="113"/>
      <c r="G67" s="114">
        <f t="shared" si="49"/>
        <v>0</v>
      </c>
      <c r="H67" s="115" t="str">
        <f t="shared" si="50"/>
        <v/>
      </c>
      <c r="I67" s="116">
        <f t="shared" si="51"/>
        <v>0</v>
      </c>
      <c r="J67" s="113"/>
      <c r="K67" s="117">
        <f t="shared" si="52"/>
        <v>0</v>
      </c>
      <c r="L67" s="118" t="str">
        <f t="shared" si="53"/>
        <v/>
      </c>
      <c r="M67" s="118">
        <f t="shared" si="48"/>
        <v>0</v>
      </c>
      <c r="N67" s="128">
        <f t="shared" si="54"/>
        <v>0</v>
      </c>
      <c r="O67" s="118" t="str">
        <f t="shared" si="55"/>
        <v/>
      </c>
      <c r="P67" s="118">
        <f t="shared" si="56"/>
        <v>0</v>
      </c>
      <c r="Q67" s="293"/>
      <c r="R67" s="131"/>
      <c r="S67" s="118">
        <v>0</v>
      </c>
      <c r="T67" s="122"/>
      <c r="U67" s="124"/>
      <c r="V67" s="118">
        <f>IFERROR(SUM(S67), "")</f>
        <v>0</v>
      </c>
      <c r="W67" s="122"/>
      <c r="X67" s="124"/>
      <c r="Y67" s="118">
        <f>IFERROR(SUM(S67), "")</f>
        <v>0</v>
      </c>
      <c r="Z67" s="122"/>
      <c r="AA67" s="125"/>
      <c r="AB67" s="118">
        <f>IFERROR(SUM(S67), "")</f>
        <v>0</v>
      </c>
      <c r="AC67" s="122">
        <f>IFERROR(SUM(AA67*AB67), "")</f>
        <v>0</v>
      </c>
      <c r="AD67" s="124"/>
      <c r="AE67" s="118">
        <f>IFERROR(SUM(S67), "")</f>
        <v>0</v>
      </c>
      <c r="AF67" s="122">
        <f>IFERROR(SUM(AD67*AE67), "")</f>
        <v>0</v>
      </c>
      <c r="AG67" s="127"/>
      <c r="AH67" s="118"/>
      <c r="AI67" s="118"/>
      <c r="AJ67" s="118"/>
      <c r="AK67" s="118"/>
    </row>
    <row r="68" spans="1:37" s="1" customFormat="1" ht="9.9499999999999993" customHeight="1">
      <c r="A68" s="283"/>
      <c r="B68" s="110"/>
      <c r="C68" s="111" t="s">
        <v>447</v>
      </c>
      <c r="D68" s="112"/>
      <c r="E68" s="112" t="s">
        <v>448</v>
      </c>
      <c r="F68" s="113"/>
      <c r="G68" s="114">
        <f t="shared" si="49"/>
        <v>10053</v>
      </c>
      <c r="H68" s="115">
        <f t="shared" si="50"/>
        <v>930</v>
      </c>
      <c r="I68" s="116">
        <f t="shared" si="51"/>
        <v>9349290</v>
      </c>
      <c r="J68" s="113"/>
      <c r="K68" s="117">
        <f t="shared" si="52"/>
        <v>7643</v>
      </c>
      <c r="L68" s="118">
        <f t="shared" si="53"/>
        <v>930</v>
      </c>
      <c r="M68" s="118">
        <f t="shared" si="48"/>
        <v>7107990</v>
      </c>
      <c r="N68" s="128">
        <f t="shared" si="54"/>
        <v>2410</v>
      </c>
      <c r="O68" s="118">
        <f t="shared" si="55"/>
        <v>930</v>
      </c>
      <c r="P68" s="118">
        <f t="shared" si="56"/>
        <v>2241300</v>
      </c>
      <c r="Q68" s="293"/>
      <c r="R68" s="131">
        <v>4155</v>
      </c>
      <c r="S68" s="118">
        <v>930</v>
      </c>
      <c r="T68" s="122">
        <f>IFERROR(SUM(R68*S68), "")</f>
        <v>3864150</v>
      </c>
      <c r="U68" s="124">
        <v>1395</v>
      </c>
      <c r="V68" s="118">
        <f>IFERROR(SUM(S68), "")</f>
        <v>930</v>
      </c>
      <c r="W68" s="122">
        <f>IFERROR(SUM(U68*V68), "")</f>
        <v>1297350</v>
      </c>
      <c r="X68" s="124">
        <v>2093</v>
      </c>
      <c r="Y68" s="118">
        <f>IFERROR(SUM(S68), "")</f>
        <v>930</v>
      </c>
      <c r="Z68" s="122">
        <f>IFERROR(SUM(X68*Y68), "")</f>
        <v>1946490</v>
      </c>
      <c r="AA68" s="125">
        <v>2410</v>
      </c>
      <c r="AB68" s="118">
        <f>IFERROR(SUM(S68), "")</f>
        <v>930</v>
      </c>
      <c r="AC68" s="122">
        <f>IFERROR(SUM(AA68*AB68), "")</f>
        <v>2241300</v>
      </c>
      <c r="AD68" s="124"/>
      <c r="AE68" s="118">
        <f>IFERROR(SUM(S68), "")</f>
        <v>930</v>
      </c>
      <c r="AF68" s="122">
        <f>IFERROR(SUM(AD68*AE68), "")</f>
        <v>0</v>
      </c>
      <c r="AG68" s="127"/>
      <c r="AH68" s="118"/>
      <c r="AI68" s="118"/>
      <c r="AJ68" s="118"/>
      <c r="AK68" s="118"/>
    </row>
    <row r="69" spans="1:37" s="1" customFormat="1" ht="9.9499999999999993" customHeight="1">
      <c r="A69" s="283"/>
      <c r="B69" s="110"/>
      <c r="C69" s="111"/>
      <c r="D69" s="112"/>
      <c r="E69" s="112"/>
      <c r="F69" s="113"/>
      <c r="G69" s="114"/>
      <c r="H69" s="115"/>
      <c r="I69" s="129">
        <f t="shared" si="51"/>
        <v>20062142</v>
      </c>
      <c r="J69" s="113"/>
      <c r="K69" s="106"/>
      <c r="L69" s="118"/>
      <c r="M69" s="107">
        <f t="shared" si="48"/>
        <v>15610994</v>
      </c>
      <c r="N69" s="119"/>
      <c r="O69" s="118"/>
      <c r="P69" s="130">
        <f t="shared" si="56"/>
        <v>4451148</v>
      </c>
      <c r="Q69" s="293"/>
      <c r="R69" s="131"/>
      <c r="S69" s="132" t="s">
        <v>449</v>
      </c>
      <c r="T69" s="109">
        <f>IFERROR(SUM(T50:T68), "")</f>
        <v>11768964</v>
      </c>
      <c r="U69" s="124"/>
      <c r="V69" s="134" t="s">
        <v>390</v>
      </c>
      <c r="W69" s="109">
        <f>IFERROR(SUM(W50:W68), "")</f>
        <v>1602580</v>
      </c>
      <c r="X69" s="118"/>
      <c r="Y69" s="134" t="s">
        <v>390</v>
      </c>
      <c r="Z69" s="109">
        <f>IFERROR(SUM(Z50:Z68), "")</f>
        <v>2239450</v>
      </c>
      <c r="AA69" s="125"/>
      <c r="AB69" s="134" t="s">
        <v>390</v>
      </c>
      <c r="AC69" s="109">
        <f>IFERROR(SUM(AC50:AC68), "")</f>
        <v>4054717</v>
      </c>
      <c r="AD69" s="124"/>
      <c r="AE69" s="134" t="s">
        <v>390</v>
      </c>
      <c r="AF69" s="109">
        <f>IFERROR(SUM(AF50:AF68), "")</f>
        <v>396431</v>
      </c>
      <c r="AG69" s="127"/>
      <c r="AH69" s="118"/>
      <c r="AI69" s="118"/>
      <c r="AJ69" s="118"/>
      <c r="AK69" s="118"/>
    </row>
    <row r="70" spans="1:37" s="1" customFormat="1" ht="9.9499999999999993" customHeight="1">
      <c r="A70" s="283"/>
      <c r="B70" s="135"/>
      <c r="C70" s="136"/>
      <c r="D70" s="137"/>
      <c r="E70" s="137"/>
      <c r="F70" s="138"/>
      <c r="G70" s="139"/>
      <c r="H70" s="140"/>
      <c r="I70" s="105"/>
      <c r="J70" s="138"/>
      <c r="K70" s="117"/>
      <c r="L70" s="118"/>
      <c r="M70" s="118"/>
      <c r="N70" s="119"/>
      <c r="O70" s="118"/>
      <c r="P70" s="118"/>
      <c r="Q70" s="293"/>
      <c r="R70" s="131"/>
      <c r="S70" s="118"/>
      <c r="T70" s="122"/>
      <c r="U70" s="124"/>
      <c r="V70" s="118">
        <f t="shared" ref="V70:V101" si="60">IFERROR(SUM(S70), "")</f>
        <v>0</v>
      </c>
      <c r="W70" s="126"/>
      <c r="X70" s="118"/>
      <c r="Y70" s="118">
        <f t="shared" ref="Y70:Y101" si="61">IFERROR(SUM(S70), "")</f>
        <v>0</v>
      </c>
      <c r="Z70" s="126"/>
      <c r="AA70" s="125"/>
      <c r="AB70" s="118">
        <f t="shared" ref="AB70:AB101" si="62">IFERROR(SUM(S70), "")</f>
        <v>0</v>
      </c>
      <c r="AC70" s="126"/>
      <c r="AD70" s="124"/>
      <c r="AE70" s="118">
        <f t="shared" ref="AE70:AE101" si="63">IFERROR(SUM(S70), "")</f>
        <v>0</v>
      </c>
      <c r="AF70" s="126"/>
      <c r="AG70" s="127"/>
      <c r="AH70" s="118"/>
      <c r="AI70" s="118"/>
      <c r="AJ70" s="118"/>
      <c r="AK70" s="118"/>
    </row>
    <row r="71" spans="1:37" s="316" customFormat="1" ht="9.9499999999999993" customHeight="1">
      <c r="A71" s="283"/>
      <c r="B71" s="299"/>
      <c r="C71" s="300" t="s">
        <v>450</v>
      </c>
      <c r="D71" s="301"/>
      <c r="E71" s="301"/>
      <c r="F71" s="302"/>
      <c r="G71" s="303"/>
      <c r="H71" s="304"/>
      <c r="I71" s="305"/>
      <c r="J71" s="302"/>
      <c r="K71" s="306">
        <f t="shared" ref="K71:K102" si="64">IFERROR(SUM(R71+U71+X71), "")</f>
        <v>0</v>
      </c>
      <c r="L71" s="307" t="str">
        <f t="shared" ref="L71:L102" si="65">IFERROR(SUM(M71/K71), "")</f>
        <v/>
      </c>
      <c r="M71" s="307">
        <f t="shared" ref="M71:M102" si="66">IFERROR(SUM(T71+W71+Z71), "")</f>
        <v>0</v>
      </c>
      <c r="N71" s="308">
        <f t="shared" ref="N71:N102" si="67">IFERROR(SUM(AA71+AD71), "")</f>
        <v>0</v>
      </c>
      <c r="O71" s="307" t="str">
        <f t="shared" ref="O71:O102" si="68">IFERROR(SUM(P71/N71), "")</f>
        <v/>
      </c>
      <c r="P71" s="307">
        <f t="shared" ref="P71:P134" si="69">IFERROR(SUM(AC71+AF71), "")</f>
        <v>0</v>
      </c>
      <c r="Q71" s="309"/>
      <c r="R71" s="310"/>
      <c r="S71" s="307"/>
      <c r="T71" s="311"/>
      <c r="U71" s="312"/>
      <c r="V71" s="307">
        <f t="shared" si="60"/>
        <v>0</v>
      </c>
      <c r="W71" s="313"/>
      <c r="X71" s="307"/>
      <c r="Y71" s="307">
        <f t="shared" si="61"/>
        <v>0</v>
      </c>
      <c r="Z71" s="313"/>
      <c r="AA71" s="314"/>
      <c r="AB71" s="307">
        <f t="shared" si="62"/>
        <v>0</v>
      </c>
      <c r="AC71" s="313"/>
      <c r="AD71" s="312"/>
      <c r="AE71" s="307">
        <f t="shared" si="63"/>
        <v>0</v>
      </c>
      <c r="AF71" s="313"/>
      <c r="AG71" s="315"/>
      <c r="AH71" s="307"/>
      <c r="AI71" s="307"/>
      <c r="AJ71" s="307"/>
      <c r="AK71" s="307"/>
    </row>
    <row r="72" spans="1:37" s="1" customFormat="1" ht="9.9499999999999993" customHeight="1">
      <c r="A72" s="283"/>
      <c r="B72" s="110"/>
      <c r="C72" s="111" t="s">
        <v>451</v>
      </c>
      <c r="D72" s="112"/>
      <c r="E72" s="112" t="s">
        <v>452</v>
      </c>
      <c r="F72" s="113" t="s">
        <v>453</v>
      </c>
      <c r="G72" s="114">
        <v>62</v>
      </c>
      <c r="H72" s="115"/>
      <c r="I72" s="129"/>
      <c r="J72" s="113"/>
      <c r="K72" s="117">
        <f t="shared" si="64"/>
        <v>0</v>
      </c>
      <c r="L72" s="118" t="str">
        <f t="shared" si="65"/>
        <v/>
      </c>
      <c r="M72" s="118">
        <f t="shared" si="66"/>
        <v>0</v>
      </c>
      <c r="N72" s="128">
        <f t="shared" si="67"/>
        <v>0</v>
      </c>
      <c r="O72" s="118" t="str">
        <f t="shared" si="68"/>
        <v/>
      </c>
      <c r="P72" s="118">
        <f t="shared" si="69"/>
        <v>0</v>
      </c>
      <c r="Q72" s="293"/>
      <c r="R72" s="131"/>
      <c r="S72" s="118"/>
      <c r="T72" s="122"/>
      <c r="U72" s="124"/>
      <c r="V72" s="118">
        <f t="shared" si="60"/>
        <v>0</v>
      </c>
      <c r="W72" s="126"/>
      <c r="X72" s="118"/>
      <c r="Y72" s="118">
        <f t="shared" si="61"/>
        <v>0</v>
      </c>
      <c r="Z72" s="126"/>
      <c r="AA72" s="125"/>
      <c r="AB72" s="118">
        <f t="shared" si="62"/>
        <v>0</v>
      </c>
      <c r="AC72" s="126"/>
      <c r="AD72" s="124"/>
      <c r="AE72" s="118">
        <f t="shared" si="63"/>
        <v>0</v>
      </c>
      <c r="AF72" s="126"/>
      <c r="AG72" s="127"/>
      <c r="AH72" s="118"/>
      <c r="AI72" s="118"/>
      <c r="AJ72" s="118"/>
      <c r="AK72" s="118"/>
    </row>
    <row r="73" spans="1:37" s="1" customFormat="1" ht="9.9499999999999993" customHeight="1">
      <c r="A73" s="283"/>
      <c r="B73" s="110"/>
      <c r="C73" s="111" t="s">
        <v>454</v>
      </c>
      <c r="D73" s="112"/>
      <c r="E73" s="112" t="s">
        <v>455</v>
      </c>
      <c r="F73" s="113"/>
      <c r="G73" s="114">
        <v>34</v>
      </c>
      <c r="H73" s="115"/>
      <c r="I73" s="129"/>
      <c r="J73" s="113"/>
      <c r="K73" s="117">
        <f t="shared" si="64"/>
        <v>0</v>
      </c>
      <c r="L73" s="118" t="str">
        <f t="shared" si="65"/>
        <v/>
      </c>
      <c r="M73" s="118">
        <f t="shared" si="66"/>
        <v>0</v>
      </c>
      <c r="N73" s="128">
        <f t="shared" si="67"/>
        <v>0</v>
      </c>
      <c r="O73" s="118" t="str">
        <f t="shared" si="68"/>
        <v/>
      </c>
      <c r="P73" s="118">
        <f t="shared" si="69"/>
        <v>0</v>
      </c>
      <c r="Q73" s="293"/>
      <c r="R73" s="131"/>
      <c r="S73" s="118"/>
      <c r="T73" s="122"/>
      <c r="U73" s="124"/>
      <c r="V73" s="118">
        <f t="shared" si="60"/>
        <v>0</v>
      </c>
      <c r="W73" s="126"/>
      <c r="X73" s="118"/>
      <c r="Y73" s="118">
        <f t="shared" si="61"/>
        <v>0</v>
      </c>
      <c r="Z73" s="126"/>
      <c r="AA73" s="125"/>
      <c r="AB73" s="118">
        <f t="shared" si="62"/>
        <v>0</v>
      </c>
      <c r="AC73" s="126"/>
      <c r="AD73" s="124"/>
      <c r="AE73" s="118">
        <f t="shared" si="63"/>
        <v>0</v>
      </c>
      <c r="AF73" s="126"/>
      <c r="AG73" s="127"/>
      <c r="AH73" s="118"/>
      <c r="AI73" s="118"/>
      <c r="AJ73" s="118"/>
      <c r="AK73" s="118"/>
    </row>
    <row r="74" spans="1:37" s="1" customFormat="1" ht="9.9499999999999993" customHeight="1">
      <c r="A74" s="283"/>
      <c r="B74" s="110"/>
      <c r="C74" s="142" t="s">
        <v>456</v>
      </c>
      <c r="D74" s="112"/>
      <c r="E74" s="112" t="s">
        <v>457</v>
      </c>
      <c r="F74" s="113"/>
      <c r="G74" s="114">
        <v>3</v>
      </c>
      <c r="H74" s="115"/>
      <c r="I74" s="129"/>
      <c r="J74" s="113"/>
      <c r="K74" s="117">
        <f t="shared" si="64"/>
        <v>0</v>
      </c>
      <c r="L74" s="118" t="str">
        <f t="shared" si="65"/>
        <v/>
      </c>
      <c r="M74" s="118">
        <f t="shared" si="66"/>
        <v>0</v>
      </c>
      <c r="N74" s="128">
        <f t="shared" si="67"/>
        <v>0</v>
      </c>
      <c r="O74" s="118" t="str">
        <f t="shared" si="68"/>
        <v/>
      </c>
      <c r="P74" s="118">
        <f t="shared" si="69"/>
        <v>0</v>
      </c>
      <c r="Q74" s="293"/>
      <c r="R74" s="131"/>
      <c r="S74" s="118"/>
      <c r="T74" s="122"/>
      <c r="U74" s="124"/>
      <c r="V74" s="118">
        <f t="shared" si="60"/>
        <v>0</v>
      </c>
      <c r="W74" s="126"/>
      <c r="X74" s="118"/>
      <c r="Y74" s="118">
        <f t="shared" si="61"/>
        <v>0</v>
      </c>
      <c r="Z74" s="126"/>
      <c r="AA74" s="125"/>
      <c r="AB74" s="118">
        <f t="shared" si="62"/>
        <v>0</v>
      </c>
      <c r="AC74" s="126"/>
      <c r="AD74" s="124"/>
      <c r="AE74" s="118">
        <f t="shared" si="63"/>
        <v>0</v>
      </c>
      <c r="AF74" s="126"/>
      <c r="AG74" s="127"/>
      <c r="AH74" s="118"/>
      <c r="AI74" s="118"/>
      <c r="AJ74" s="118"/>
      <c r="AK74" s="118"/>
    </row>
    <row r="75" spans="1:37" s="1" customFormat="1" ht="9.9499999999999993" customHeight="1">
      <c r="A75" s="283"/>
      <c r="B75" s="110"/>
      <c r="C75" s="142" t="s">
        <v>456</v>
      </c>
      <c r="D75" s="112"/>
      <c r="E75" s="112" t="s">
        <v>458</v>
      </c>
      <c r="F75" s="113"/>
      <c r="G75" s="114">
        <v>10</v>
      </c>
      <c r="H75" s="115"/>
      <c r="I75" s="129"/>
      <c r="J75" s="113"/>
      <c r="K75" s="117">
        <f t="shared" si="64"/>
        <v>0</v>
      </c>
      <c r="L75" s="118" t="str">
        <f t="shared" si="65"/>
        <v/>
      </c>
      <c r="M75" s="118">
        <f t="shared" si="66"/>
        <v>0</v>
      </c>
      <c r="N75" s="128">
        <f t="shared" si="67"/>
        <v>0</v>
      </c>
      <c r="O75" s="118" t="str">
        <f t="shared" si="68"/>
        <v/>
      </c>
      <c r="P75" s="118">
        <f t="shared" si="69"/>
        <v>0</v>
      </c>
      <c r="Q75" s="293"/>
      <c r="R75" s="131"/>
      <c r="S75" s="118"/>
      <c r="T75" s="122"/>
      <c r="U75" s="124"/>
      <c r="V75" s="118">
        <f t="shared" si="60"/>
        <v>0</v>
      </c>
      <c r="W75" s="126"/>
      <c r="X75" s="118"/>
      <c r="Y75" s="118">
        <f t="shared" si="61"/>
        <v>0</v>
      </c>
      <c r="Z75" s="126"/>
      <c r="AA75" s="125"/>
      <c r="AB75" s="118">
        <f t="shared" si="62"/>
        <v>0</v>
      </c>
      <c r="AC75" s="126"/>
      <c r="AD75" s="124"/>
      <c r="AE75" s="118">
        <f t="shared" si="63"/>
        <v>0</v>
      </c>
      <c r="AF75" s="126"/>
      <c r="AG75" s="127"/>
      <c r="AH75" s="118"/>
      <c r="AI75" s="118"/>
      <c r="AJ75" s="118"/>
      <c r="AK75" s="118"/>
    </row>
    <row r="76" spans="1:37" s="1" customFormat="1" ht="9.9499999999999993" customHeight="1">
      <c r="A76" s="283"/>
      <c r="B76" s="110"/>
      <c r="C76" s="142" t="s">
        <v>456</v>
      </c>
      <c r="D76" s="112"/>
      <c r="E76" s="112" t="s">
        <v>459</v>
      </c>
      <c r="F76" s="113"/>
      <c r="G76" s="114">
        <v>17</v>
      </c>
      <c r="H76" s="115"/>
      <c r="I76" s="129"/>
      <c r="J76" s="113"/>
      <c r="K76" s="117">
        <f t="shared" si="64"/>
        <v>0</v>
      </c>
      <c r="L76" s="118" t="str">
        <f t="shared" si="65"/>
        <v/>
      </c>
      <c r="M76" s="118">
        <f t="shared" si="66"/>
        <v>0</v>
      </c>
      <c r="N76" s="128">
        <f t="shared" si="67"/>
        <v>0</v>
      </c>
      <c r="O76" s="118" t="str">
        <f t="shared" si="68"/>
        <v/>
      </c>
      <c r="P76" s="118">
        <f t="shared" si="69"/>
        <v>0</v>
      </c>
      <c r="Q76" s="293"/>
      <c r="R76" s="131"/>
      <c r="S76" s="118"/>
      <c r="T76" s="122"/>
      <c r="U76" s="124"/>
      <c r="V76" s="118">
        <f t="shared" si="60"/>
        <v>0</v>
      </c>
      <c r="W76" s="126"/>
      <c r="X76" s="118"/>
      <c r="Y76" s="118">
        <f t="shared" si="61"/>
        <v>0</v>
      </c>
      <c r="Z76" s="126"/>
      <c r="AA76" s="125"/>
      <c r="AB76" s="118">
        <f t="shared" si="62"/>
        <v>0</v>
      </c>
      <c r="AC76" s="126"/>
      <c r="AD76" s="124"/>
      <c r="AE76" s="118">
        <f t="shared" si="63"/>
        <v>0</v>
      </c>
      <c r="AF76" s="126"/>
      <c r="AG76" s="127"/>
      <c r="AH76" s="118"/>
      <c r="AI76" s="118"/>
      <c r="AJ76" s="118"/>
      <c r="AK76" s="118"/>
    </row>
    <row r="77" spans="1:37" s="1" customFormat="1" ht="9.9499999999999993" customHeight="1">
      <c r="A77" s="283"/>
      <c r="B77" s="110"/>
      <c r="C77" s="111" t="s">
        <v>460</v>
      </c>
      <c r="D77" s="112"/>
      <c r="E77" s="112" t="s">
        <v>461</v>
      </c>
      <c r="F77" s="113"/>
      <c r="G77" s="114">
        <v>20</v>
      </c>
      <c r="H77" s="115"/>
      <c r="I77" s="129"/>
      <c r="J77" s="113"/>
      <c r="K77" s="117">
        <f t="shared" si="64"/>
        <v>0</v>
      </c>
      <c r="L77" s="118" t="str">
        <f t="shared" si="65"/>
        <v/>
      </c>
      <c r="M77" s="118">
        <f t="shared" si="66"/>
        <v>0</v>
      </c>
      <c r="N77" s="128">
        <f t="shared" si="67"/>
        <v>0</v>
      </c>
      <c r="O77" s="118" t="str">
        <f t="shared" si="68"/>
        <v/>
      </c>
      <c r="P77" s="118">
        <f t="shared" si="69"/>
        <v>0</v>
      </c>
      <c r="Q77" s="293"/>
      <c r="R77" s="131"/>
      <c r="S77" s="118"/>
      <c r="T77" s="122"/>
      <c r="U77" s="124"/>
      <c r="V77" s="118">
        <f t="shared" si="60"/>
        <v>0</v>
      </c>
      <c r="W77" s="126"/>
      <c r="X77" s="118"/>
      <c r="Y77" s="118">
        <f t="shared" si="61"/>
        <v>0</v>
      </c>
      <c r="Z77" s="126"/>
      <c r="AA77" s="125"/>
      <c r="AB77" s="118">
        <f t="shared" si="62"/>
        <v>0</v>
      </c>
      <c r="AC77" s="126"/>
      <c r="AD77" s="124"/>
      <c r="AE77" s="118">
        <f t="shared" si="63"/>
        <v>0</v>
      </c>
      <c r="AF77" s="126"/>
      <c r="AG77" s="127"/>
      <c r="AH77" s="118"/>
      <c r="AI77" s="118"/>
      <c r="AJ77" s="118"/>
      <c r="AK77" s="118"/>
    </row>
    <row r="78" spans="1:37" s="1" customFormat="1" ht="9.9499999999999993" customHeight="1">
      <c r="A78" s="283"/>
      <c r="B78" s="110"/>
      <c r="C78" s="143" t="s">
        <v>456</v>
      </c>
      <c r="D78" s="112"/>
      <c r="E78" s="112" t="s">
        <v>462</v>
      </c>
      <c r="F78" s="113"/>
      <c r="G78" s="114">
        <v>60</v>
      </c>
      <c r="H78" s="115"/>
      <c r="I78" s="129"/>
      <c r="J78" s="113"/>
      <c r="K78" s="117">
        <f t="shared" si="64"/>
        <v>0</v>
      </c>
      <c r="L78" s="118" t="str">
        <f t="shared" si="65"/>
        <v/>
      </c>
      <c r="M78" s="118">
        <f t="shared" si="66"/>
        <v>0</v>
      </c>
      <c r="N78" s="128">
        <f t="shared" si="67"/>
        <v>0</v>
      </c>
      <c r="O78" s="118" t="str">
        <f t="shared" si="68"/>
        <v/>
      </c>
      <c r="P78" s="118">
        <f t="shared" si="69"/>
        <v>0</v>
      </c>
      <c r="Q78" s="293"/>
      <c r="R78" s="131"/>
      <c r="S78" s="118"/>
      <c r="T78" s="122"/>
      <c r="U78" s="124"/>
      <c r="V78" s="118">
        <f t="shared" si="60"/>
        <v>0</v>
      </c>
      <c r="W78" s="126"/>
      <c r="X78" s="118"/>
      <c r="Y78" s="118">
        <f t="shared" si="61"/>
        <v>0</v>
      </c>
      <c r="Z78" s="126"/>
      <c r="AA78" s="125"/>
      <c r="AB78" s="118">
        <f t="shared" si="62"/>
        <v>0</v>
      </c>
      <c r="AC78" s="126"/>
      <c r="AD78" s="124"/>
      <c r="AE78" s="118">
        <f t="shared" si="63"/>
        <v>0</v>
      </c>
      <c r="AF78" s="126"/>
      <c r="AG78" s="127"/>
      <c r="AH78" s="118"/>
      <c r="AI78" s="118"/>
      <c r="AJ78" s="118"/>
      <c r="AK78" s="118"/>
    </row>
    <row r="79" spans="1:37" s="1" customFormat="1" ht="9.9499999999999993" customHeight="1">
      <c r="A79" s="283"/>
      <c r="B79" s="110"/>
      <c r="C79" s="143" t="s">
        <v>456</v>
      </c>
      <c r="D79" s="112"/>
      <c r="E79" s="112" t="s">
        <v>463</v>
      </c>
      <c r="F79" s="113"/>
      <c r="G79" s="114">
        <v>2</v>
      </c>
      <c r="H79" s="115"/>
      <c r="I79" s="129"/>
      <c r="J79" s="113"/>
      <c r="K79" s="117">
        <f t="shared" si="64"/>
        <v>0</v>
      </c>
      <c r="L79" s="118" t="str">
        <f t="shared" si="65"/>
        <v/>
      </c>
      <c r="M79" s="118">
        <f t="shared" si="66"/>
        <v>0</v>
      </c>
      <c r="N79" s="128">
        <f t="shared" si="67"/>
        <v>0</v>
      </c>
      <c r="O79" s="118" t="str">
        <f t="shared" si="68"/>
        <v/>
      </c>
      <c r="P79" s="118">
        <f t="shared" si="69"/>
        <v>0</v>
      </c>
      <c r="Q79" s="293"/>
      <c r="R79" s="131"/>
      <c r="S79" s="118"/>
      <c r="T79" s="122"/>
      <c r="U79" s="124"/>
      <c r="V79" s="118">
        <f t="shared" si="60"/>
        <v>0</v>
      </c>
      <c r="W79" s="126"/>
      <c r="X79" s="118"/>
      <c r="Y79" s="118">
        <f t="shared" si="61"/>
        <v>0</v>
      </c>
      <c r="Z79" s="126"/>
      <c r="AA79" s="125"/>
      <c r="AB79" s="118">
        <f t="shared" si="62"/>
        <v>0</v>
      </c>
      <c r="AC79" s="126"/>
      <c r="AD79" s="124"/>
      <c r="AE79" s="118">
        <f t="shared" si="63"/>
        <v>0</v>
      </c>
      <c r="AF79" s="126"/>
      <c r="AG79" s="127"/>
      <c r="AH79" s="118"/>
      <c r="AI79" s="118"/>
      <c r="AJ79" s="118"/>
      <c r="AK79" s="118"/>
    </row>
    <row r="80" spans="1:37" s="1" customFormat="1" ht="9.9499999999999993" customHeight="1">
      <c r="A80" s="283"/>
      <c r="B80" s="110"/>
      <c r="C80" s="111" t="s">
        <v>464</v>
      </c>
      <c r="D80" s="112"/>
      <c r="E80" s="112" t="s">
        <v>465</v>
      </c>
      <c r="F80" s="113"/>
      <c r="G80" s="114">
        <v>62</v>
      </c>
      <c r="H80" s="115"/>
      <c r="I80" s="129"/>
      <c r="J80" s="113"/>
      <c r="K80" s="117">
        <f t="shared" si="64"/>
        <v>0</v>
      </c>
      <c r="L80" s="118" t="str">
        <f t="shared" si="65"/>
        <v/>
      </c>
      <c r="M80" s="118">
        <f t="shared" si="66"/>
        <v>0</v>
      </c>
      <c r="N80" s="128">
        <f t="shared" si="67"/>
        <v>0</v>
      </c>
      <c r="O80" s="118" t="str">
        <f t="shared" si="68"/>
        <v/>
      </c>
      <c r="P80" s="118">
        <f t="shared" si="69"/>
        <v>0</v>
      </c>
      <c r="Q80" s="293"/>
      <c r="R80" s="131"/>
      <c r="S80" s="118"/>
      <c r="T80" s="122"/>
      <c r="U80" s="124"/>
      <c r="V80" s="118">
        <f t="shared" si="60"/>
        <v>0</v>
      </c>
      <c r="W80" s="126"/>
      <c r="X80" s="118"/>
      <c r="Y80" s="118">
        <f t="shared" si="61"/>
        <v>0</v>
      </c>
      <c r="Z80" s="126"/>
      <c r="AA80" s="125"/>
      <c r="AB80" s="118">
        <f t="shared" si="62"/>
        <v>0</v>
      </c>
      <c r="AC80" s="126"/>
      <c r="AD80" s="124"/>
      <c r="AE80" s="118">
        <f t="shared" si="63"/>
        <v>0</v>
      </c>
      <c r="AF80" s="126"/>
      <c r="AG80" s="127"/>
      <c r="AH80" s="118"/>
      <c r="AI80" s="118"/>
      <c r="AJ80" s="118"/>
      <c r="AK80" s="118"/>
    </row>
    <row r="81" spans="1:37" s="1" customFormat="1" ht="9.9499999999999993" customHeight="1">
      <c r="A81" s="283"/>
      <c r="B81" s="110"/>
      <c r="C81" s="111" t="s">
        <v>466</v>
      </c>
      <c r="D81" s="112"/>
      <c r="E81" s="112"/>
      <c r="F81" s="113"/>
      <c r="G81" s="114">
        <v>62</v>
      </c>
      <c r="H81" s="115"/>
      <c r="I81" s="129"/>
      <c r="J81" s="113"/>
      <c r="K81" s="117">
        <f t="shared" si="64"/>
        <v>0</v>
      </c>
      <c r="L81" s="118" t="str">
        <f t="shared" si="65"/>
        <v/>
      </c>
      <c r="M81" s="118">
        <f t="shared" si="66"/>
        <v>0</v>
      </c>
      <c r="N81" s="128">
        <f t="shared" si="67"/>
        <v>0</v>
      </c>
      <c r="O81" s="118" t="str">
        <f t="shared" si="68"/>
        <v/>
      </c>
      <c r="P81" s="118">
        <f t="shared" si="69"/>
        <v>0</v>
      </c>
      <c r="Q81" s="293"/>
      <c r="R81" s="131"/>
      <c r="S81" s="118"/>
      <c r="T81" s="122"/>
      <c r="U81" s="124"/>
      <c r="V81" s="118">
        <f t="shared" si="60"/>
        <v>0</v>
      </c>
      <c r="W81" s="126"/>
      <c r="X81" s="118"/>
      <c r="Y81" s="118">
        <f t="shared" si="61"/>
        <v>0</v>
      </c>
      <c r="Z81" s="126"/>
      <c r="AA81" s="125"/>
      <c r="AB81" s="118">
        <f t="shared" si="62"/>
        <v>0</v>
      </c>
      <c r="AC81" s="126"/>
      <c r="AD81" s="124"/>
      <c r="AE81" s="118">
        <f t="shared" si="63"/>
        <v>0</v>
      </c>
      <c r="AF81" s="126"/>
      <c r="AG81" s="127"/>
      <c r="AH81" s="118"/>
      <c r="AI81" s="118"/>
      <c r="AJ81" s="118"/>
      <c r="AK81" s="118"/>
    </row>
    <row r="82" spans="1:37" s="1" customFormat="1" ht="9.9499999999999993" customHeight="1">
      <c r="A82" s="283"/>
      <c r="B82" s="110"/>
      <c r="C82" s="111" t="s">
        <v>467</v>
      </c>
      <c r="D82" s="112"/>
      <c r="E82" s="112" t="s">
        <v>468</v>
      </c>
      <c r="F82" s="113"/>
      <c r="G82" s="114">
        <v>48</v>
      </c>
      <c r="H82" s="115"/>
      <c r="I82" s="129"/>
      <c r="J82" s="113"/>
      <c r="K82" s="117">
        <f t="shared" si="64"/>
        <v>0</v>
      </c>
      <c r="L82" s="118" t="str">
        <f t="shared" si="65"/>
        <v/>
      </c>
      <c r="M82" s="118">
        <f t="shared" si="66"/>
        <v>0</v>
      </c>
      <c r="N82" s="128">
        <f t="shared" si="67"/>
        <v>0</v>
      </c>
      <c r="O82" s="118" t="str">
        <f t="shared" si="68"/>
        <v/>
      </c>
      <c r="P82" s="118">
        <f t="shared" si="69"/>
        <v>0</v>
      </c>
      <c r="Q82" s="293"/>
      <c r="R82" s="131"/>
      <c r="S82" s="118"/>
      <c r="T82" s="122"/>
      <c r="U82" s="124"/>
      <c r="V82" s="118">
        <f t="shared" si="60"/>
        <v>0</v>
      </c>
      <c r="W82" s="126"/>
      <c r="X82" s="118"/>
      <c r="Y82" s="118">
        <f t="shared" si="61"/>
        <v>0</v>
      </c>
      <c r="Z82" s="126"/>
      <c r="AA82" s="125"/>
      <c r="AB82" s="118">
        <f t="shared" si="62"/>
        <v>0</v>
      </c>
      <c r="AC82" s="126"/>
      <c r="AD82" s="124"/>
      <c r="AE82" s="118">
        <f t="shared" si="63"/>
        <v>0</v>
      </c>
      <c r="AF82" s="126"/>
      <c r="AG82" s="127"/>
      <c r="AH82" s="118"/>
      <c r="AI82" s="118"/>
      <c r="AJ82" s="118"/>
      <c r="AK82" s="118"/>
    </row>
    <row r="83" spans="1:37" s="1" customFormat="1" ht="9.9499999999999993" customHeight="1">
      <c r="A83" s="283"/>
      <c r="B83" s="110"/>
      <c r="C83" s="143" t="s">
        <v>456</v>
      </c>
      <c r="D83" s="112"/>
      <c r="E83" s="112" t="s">
        <v>469</v>
      </c>
      <c r="F83" s="113"/>
      <c r="G83" s="114">
        <v>12</v>
      </c>
      <c r="H83" s="115"/>
      <c r="I83" s="129"/>
      <c r="J83" s="113"/>
      <c r="K83" s="117">
        <f t="shared" si="64"/>
        <v>0</v>
      </c>
      <c r="L83" s="118" t="str">
        <f t="shared" si="65"/>
        <v/>
      </c>
      <c r="M83" s="118">
        <f t="shared" si="66"/>
        <v>0</v>
      </c>
      <c r="N83" s="128">
        <f t="shared" si="67"/>
        <v>0</v>
      </c>
      <c r="O83" s="118" t="str">
        <f t="shared" si="68"/>
        <v/>
      </c>
      <c r="P83" s="118">
        <f t="shared" si="69"/>
        <v>0</v>
      </c>
      <c r="Q83" s="293"/>
      <c r="R83" s="131"/>
      <c r="S83" s="118"/>
      <c r="T83" s="122"/>
      <c r="U83" s="124"/>
      <c r="V83" s="118">
        <f t="shared" si="60"/>
        <v>0</v>
      </c>
      <c r="W83" s="126"/>
      <c r="X83" s="118"/>
      <c r="Y83" s="118">
        <f t="shared" si="61"/>
        <v>0</v>
      </c>
      <c r="Z83" s="126"/>
      <c r="AA83" s="125"/>
      <c r="AB83" s="118">
        <f t="shared" si="62"/>
        <v>0</v>
      </c>
      <c r="AC83" s="126"/>
      <c r="AD83" s="124"/>
      <c r="AE83" s="118">
        <f t="shared" si="63"/>
        <v>0</v>
      </c>
      <c r="AF83" s="126"/>
      <c r="AG83" s="127"/>
      <c r="AH83" s="118"/>
      <c r="AI83" s="118"/>
      <c r="AJ83" s="118"/>
      <c r="AK83" s="118"/>
    </row>
    <row r="84" spans="1:37" s="1" customFormat="1" ht="9.9499999999999993" customHeight="1">
      <c r="A84" s="283"/>
      <c r="B84" s="110"/>
      <c r="C84" s="111" t="s">
        <v>470</v>
      </c>
      <c r="D84" s="112"/>
      <c r="E84" s="112" t="s">
        <v>471</v>
      </c>
      <c r="F84" s="113"/>
      <c r="G84" s="114">
        <v>16</v>
      </c>
      <c r="H84" s="115"/>
      <c r="I84" s="129"/>
      <c r="J84" s="113"/>
      <c r="K84" s="117">
        <f t="shared" si="64"/>
        <v>0</v>
      </c>
      <c r="L84" s="118" t="str">
        <f t="shared" si="65"/>
        <v/>
      </c>
      <c r="M84" s="118">
        <f t="shared" si="66"/>
        <v>0</v>
      </c>
      <c r="N84" s="128">
        <f t="shared" si="67"/>
        <v>0</v>
      </c>
      <c r="O84" s="118" t="str">
        <f t="shared" si="68"/>
        <v/>
      </c>
      <c r="P84" s="118">
        <f t="shared" si="69"/>
        <v>0</v>
      </c>
      <c r="Q84" s="293"/>
      <c r="R84" s="131"/>
      <c r="S84" s="118"/>
      <c r="T84" s="122"/>
      <c r="U84" s="124"/>
      <c r="V84" s="118">
        <f t="shared" si="60"/>
        <v>0</v>
      </c>
      <c r="W84" s="126"/>
      <c r="X84" s="118"/>
      <c r="Y84" s="118">
        <f t="shared" si="61"/>
        <v>0</v>
      </c>
      <c r="Z84" s="126"/>
      <c r="AA84" s="125"/>
      <c r="AB84" s="118">
        <f t="shared" si="62"/>
        <v>0</v>
      </c>
      <c r="AC84" s="126"/>
      <c r="AD84" s="124"/>
      <c r="AE84" s="118">
        <f t="shared" si="63"/>
        <v>0</v>
      </c>
      <c r="AF84" s="126"/>
      <c r="AG84" s="127"/>
      <c r="AH84" s="118"/>
      <c r="AI84" s="118"/>
      <c r="AJ84" s="118"/>
      <c r="AK84" s="118"/>
    </row>
    <row r="85" spans="1:37" s="1" customFormat="1" ht="9.9499999999999993" customHeight="1">
      <c r="A85" s="283"/>
      <c r="B85" s="110"/>
      <c r="C85" s="111" t="s">
        <v>472</v>
      </c>
      <c r="D85" s="112"/>
      <c r="E85" s="112" t="s">
        <v>473</v>
      </c>
      <c r="F85" s="113"/>
      <c r="G85" s="114">
        <v>10</v>
      </c>
      <c r="H85" s="115"/>
      <c r="I85" s="129"/>
      <c r="J85" s="113"/>
      <c r="K85" s="117">
        <f t="shared" si="64"/>
        <v>0</v>
      </c>
      <c r="L85" s="118" t="str">
        <f t="shared" si="65"/>
        <v/>
      </c>
      <c r="M85" s="118">
        <f t="shared" si="66"/>
        <v>0</v>
      </c>
      <c r="N85" s="128">
        <f t="shared" si="67"/>
        <v>0</v>
      </c>
      <c r="O85" s="118" t="str">
        <f t="shared" si="68"/>
        <v/>
      </c>
      <c r="P85" s="118">
        <f t="shared" si="69"/>
        <v>0</v>
      </c>
      <c r="Q85" s="293"/>
      <c r="R85" s="131"/>
      <c r="S85" s="118"/>
      <c r="T85" s="122"/>
      <c r="U85" s="124"/>
      <c r="V85" s="118">
        <f t="shared" si="60"/>
        <v>0</v>
      </c>
      <c r="W85" s="126"/>
      <c r="X85" s="118"/>
      <c r="Y85" s="118">
        <f t="shared" si="61"/>
        <v>0</v>
      </c>
      <c r="Z85" s="126"/>
      <c r="AA85" s="125"/>
      <c r="AB85" s="118">
        <f t="shared" si="62"/>
        <v>0</v>
      </c>
      <c r="AC85" s="126"/>
      <c r="AD85" s="124"/>
      <c r="AE85" s="118">
        <f t="shared" si="63"/>
        <v>0</v>
      </c>
      <c r="AF85" s="126"/>
      <c r="AG85" s="127"/>
      <c r="AH85" s="118"/>
      <c r="AI85" s="118"/>
      <c r="AJ85" s="118"/>
      <c r="AK85" s="118"/>
    </row>
    <row r="86" spans="1:37" s="1" customFormat="1" ht="9.9499999999999993" customHeight="1">
      <c r="A86" s="283"/>
      <c r="B86" s="110"/>
      <c r="C86" s="111" t="s">
        <v>474</v>
      </c>
      <c r="D86" s="112"/>
      <c r="E86" s="112" t="s">
        <v>475</v>
      </c>
      <c r="F86" s="113"/>
      <c r="G86" s="114">
        <v>5</v>
      </c>
      <c r="H86" s="115"/>
      <c r="I86" s="129"/>
      <c r="J86" s="113"/>
      <c r="K86" s="117">
        <f t="shared" si="64"/>
        <v>0</v>
      </c>
      <c r="L86" s="118" t="str">
        <f t="shared" si="65"/>
        <v/>
      </c>
      <c r="M86" s="118">
        <f t="shared" si="66"/>
        <v>0</v>
      </c>
      <c r="N86" s="128">
        <f t="shared" si="67"/>
        <v>0</v>
      </c>
      <c r="O86" s="118" t="str">
        <f t="shared" si="68"/>
        <v/>
      </c>
      <c r="P86" s="118">
        <f t="shared" si="69"/>
        <v>0</v>
      </c>
      <c r="Q86" s="293"/>
      <c r="R86" s="131"/>
      <c r="S86" s="118"/>
      <c r="T86" s="122"/>
      <c r="U86" s="124"/>
      <c r="V86" s="118">
        <f t="shared" si="60"/>
        <v>0</v>
      </c>
      <c r="W86" s="126"/>
      <c r="X86" s="118"/>
      <c r="Y86" s="118">
        <f t="shared" si="61"/>
        <v>0</v>
      </c>
      <c r="Z86" s="126"/>
      <c r="AA86" s="125"/>
      <c r="AB86" s="118">
        <f t="shared" si="62"/>
        <v>0</v>
      </c>
      <c r="AC86" s="126"/>
      <c r="AD86" s="124"/>
      <c r="AE86" s="118">
        <f t="shared" si="63"/>
        <v>0</v>
      </c>
      <c r="AF86" s="126"/>
      <c r="AG86" s="127"/>
      <c r="AH86" s="118"/>
      <c r="AI86" s="118"/>
      <c r="AJ86" s="118"/>
      <c r="AK86" s="118"/>
    </row>
    <row r="87" spans="1:37" s="1" customFormat="1" ht="9.9499999999999993" customHeight="1">
      <c r="A87" s="283"/>
      <c r="B87" s="110"/>
      <c r="C87" s="111" t="s">
        <v>476</v>
      </c>
      <c r="D87" s="112"/>
      <c r="E87" s="112" t="s">
        <v>477</v>
      </c>
      <c r="F87" s="113"/>
      <c r="G87" s="114">
        <v>1</v>
      </c>
      <c r="H87" s="115"/>
      <c r="I87" s="129"/>
      <c r="J87" s="113"/>
      <c r="K87" s="117">
        <f t="shared" si="64"/>
        <v>0</v>
      </c>
      <c r="L87" s="118" t="str">
        <f t="shared" si="65"/>
        <v/>
      </c>
      <c r="M87" s="118">
        <f t="shared" si="66"/>
        <v>0</v>
      </c>
      <c r="N87" s="128">
        <f t="shared" si="67"/>
        <v>0</v>
      </c>
      <c r="O87" s="118" t="str">
        <f t="shared" si="68"/>
        <v/>
      </c>
      <c r="P87" s="118">
        <f t="shared" si="69"/>
        <v>0</v>
      </c>
      <c r="Q87" s="293"/>
      <c r="R87" s="131"/>
      <c r="S87" s="118"/>
      <c r="T87" s="122"/>
      <c r="U87" s="124"/>
      <c r="V87" s="118">
        <f t="shared" si="60"/>
        <v>0</v>
      </c>
      <c r="W87" s="126"/>
      <c r="X87" s="118"/>
      <c r="Y87" s="118">
        <f t="shared" si="61"/>
        <v>0</v>
      </c>
      <c r="Z87" s="126"/>
      <c r="AA87" s="125"/>
      <c r="AB87" s="118">
        <f t="shared" si="62"/>
        <v>0</v>
      </c>
      <c r="AC87" s="126"/>
      <c r="AD87" s="124"/>
      <c r="AE87" s="118">
        <f t="shared" si="63"/>
        <v>0</v>
      </c>
      <c r="AF87" s="126"/>
      <c r="AG87" s="127"/>
      <c r="AH87" s="118"/>
      <c r="AI87" s="118"/>
      <c r="AJ87" s="118"/>
      <c r="AK87" s="118"/>
    </row>
    <row r="88" spans="1:37" s="1" customFormat="1" ht="9.9499999999999993" customHeight="1">
      <c r="A88" s="283"/>
      <c r="B88" s="110"/>
      <c r="C88" s="111" t="s">
        <v>478</v>
      </c>
      <c r="D88" s="112"/>
      <c r="E88" s="112" t="s">
        <v>479</v>
      </c>
      <c r="F88" s="113"/>
      <c r="G88" s="114">
        <v>4</v>
      </c>
      <c r="H88" s="115"/>
      <c r="I88" s="129"/>
      <c r="J88" s="113"/>
      <c r="K88" s="117">
        <f t="shared" si="64"/>
        <v>0</v>
      </c>
      <c r="L88" s="118" t="str">
        <f t="shared" si="65"/>
        <v/>
      </c>
      <c r="M88" s="118">
        <f t="shared" si="66"/>
        <v>0</v>
      </c>
      <c r="N88" s="128">
        <f t="shared" si="67"/>
        <v>0</v>
      </c>
      <c r="O88" s="118" t="str">
        <f t="shared" si="68"/>
        <v/>
      </c>
      <c r="P88" s="118">
        <f t="shared" si="69"/>
        <v>0</v>
      </c>
      <c r="Q88" s="293"/>
      <c r="R88" s="131"/>
      <c r="S88" s="118"/>
      <c r="T88" s="122"/>
      <c r="U88" s="124"/>
      <c r="V88" s="118">
        <f t="shared" si="60"/>
        <v>0</v>
      </c>
      <c r="W88" s="126"/>
      <c r="X88" s="118"/>
      <c r="Y88" s="118">
        <f t="shared" si="61"/>
        <v>0</v>
      </c>
      <c r="Z88" s="126"/>
      <c r="AA88" s="125"/>
      <c r="AB88" s="118">
        <f t="shared" si="62"/>
        <v>0</v>
      </c>
      <c r="AC88" s="126"/>
      <c r="AD88" s="124"/>
      <c r="AE88" s="118">
        <f t="shared" si="63"/>
        <v>0</v>
      </c>
      <c r="AF88" s="126"/>
      <c r="AG88" s="127"/>
      <c r="AH88" s="118"/>
      <c r="AI88" s="118"/>
      <c r="AJ88" s="118"/>
      <c r="AK88" s="118"/>
    </row>
    <row r="89" spans="1:37" s="1" customFormat="1" ht="9.9499999999999993" customHeight="1">
      <c r="A89" s="283"/>
      <c r="B89" s="110"/>
      <c r="C89" s="111" t="s">
        <v>480</v>
      </c>
      <c r="D89" s="112"/>
      <c r="E89" s="112" t="s">
        <v>481</v>
      </c>
      <c r="F89" s="113"/>
      <c r="G89" s="114">
        <v>4</v>
      </c>
      <c r="H89" s="115"/>
      <c r="I89" s="129"/>
      <c r="J89" s="113"/>
      <c r="K89" s="117">
        <f t="shared" si="64"/>
        <v>0</v>
      </c>
      <c r="L89" s="118" t="str">
        <f t="shared" si="65"/>
        <v/>
      </c>
      <c r="M89" s="118">
        <f t="shared" si="66"/>
        <v>0</v>
      </c>
      <c r="N89" s="128">
        <f t="shared" si="67"/>
        <v>0</v>
      </c>
      <c r="O89" s="118" t="str">
        <f t="shared" si="68"/>
        <v/>
      </c>
      <c r="P89" s="118">
        <f t="shared" si="69"/>
        <v>0</v>
      </c>
      <c r="Q89" s="293"/>
      <c r="R89" s="131"/>
      <c r="S89" s="118"/>
      <c r="T89" s="122"/>
      <c r="U89" s="124"/>
      <c r="V89" s="118">
        <f t="shared" si="60"/>
        <v>0</v>
      </c>
      <c r="W89" s="126"/>
      <c r="X89" s="118"/>
      <c r="Y89" s="118">
        <f t="shared" si="61"/>
        <v>0</v>
      </c>
      <c r="Z89" s="126"/>
      <c r="AA89" s="125"/>
      <c r="AB89" s="118">
        <f t="shared" si="62"/>
        <v>0</v>
      </c>
      <c r="AC89" s="126"/>
      <c r="AD89" s="124"/>
      <c r="AE89" s="118">
        <f t="shared" si="63"/>
        <v>0</v>
      </c>
      <c r="AF89" s="126"/>
      <c r="AG89" s="127"/>
      <c r="AH89" s="118"/>
      <c r="AI89" s="118"/>
      <c r="AJ89" s="118"/>
      <c r="AK89" s="118"/>
    </row>
    <row r="90" spans="1:37" s="1" customFormat="1" ht="9.9499999999999993" customHeight="1">
      <c r="A90" s="283"/>
      <c r="B90" s="110"/>
      <c r="C90" s="111" t="s">
        <v>482</v>
      </c>
      <c r="D90" s="112"/>
      <c r="E90" s="112" t="s">
        <v>483</v>
      </c>
      <c r="F90" s="113"/>
      <c r="G90" s="114">
        <v>1</v>
      </c>
      <c r="H90" s="115"/>
      <c r="I90" s="129"/>
      <c r="J90" s="113"/>
      <c r="K90" s="117">
        <f t="shared" si="64"/>
        <v>0</v>
      </c>
      <c r="L90" s="118" t="str">
        <f t="shared" si="65"/>
        <v/>
      </c>
      <c r="M90" s="118">
        <f t="shared" si="66"/>
        <v>0</v>
      </c>
      <c r="N90" s="128">
        <f t="shared" si="67"/>
        <v>0</v>
      </c>
      <c r="O90" s="118" t="str">
        <f t="shared" si="68"/>
        <v/>
      </c>
      <c r="P90" s="118">
        <f t="shared" si="69"/>
        <v>0</v>
      </c>
      <c r="Q90" s="293"/>
      <c r="R90" s="131"/>
      <c r="S90" s="118"/>
      <c r="T90" s="122"/>
      <c r="U90" s="124"/>
      <c r="V90" s="118">
        <f t="shared" si="60"/>
        <v>0</v>
      </c>
      <c r="W90" s="126"/>
      <c r="X90" s="118"/>
      <c r="Y90" s="118">
        <f t="shared" si="61"/>
        <v>0</v>
      </c>
      <c r="Z90" s="126"/>
      <c r="AA90" s="125"/>
      <c r="AB90" s="118">
        <f t="shared" si="62"/>
        <v>0</v>
      </c>
      <c r="AC90" s="126"/>
      <c r="AD90" s="124"/>
      <c r="AE90" s="118">
        <f t="shared" si="63"/>
        <v>0</v>
      </c>
      <c r="AF90" s="126"/>
      <c r="AG90" s="127"/>
      <c r="AH90" s="118"/>
      <c r="AI90" s="118"/>
      <c r="AJ90" s="118"/>
      <c r="AK90" s="118"/>
    </row>
    <row r="91" spans="1:37" s="1" customFormat="1" ht="9.9499999999999993" customHeight="1">
      <c r="A91" s="283"/>
      <c r="B91" s="110"/>
      <c r="C91" s="111" t="s">
        <v>484</v>
      </c>
      <c r="D91" s="112"/>
      <c r="E91" s="112" t="s">
        <v>485</v>
      </c>
      <c r="F91" s="113"/>
      <c r="G91" s="114">
        <v>1</v>
      </c>
      <c r="H91" s="115"/>
      <c r="I91" s="129"/>
      <c r="J91" s="113"/>
      <c r="K91" s="117">
        <f t="shared" si="64"/>
        <v>0</v>
      </c>
      <c r="L91" s="118" t="str">
        <f t="shared" si="65"/>
        <v/>
      </c>
      <c r="M91" s="118">
        <f t="shared" si="66"/>
        <v>0</v>
      </c>
      <c r="N91" s="128">
        <f t="shared" si="67"/>
        <v>0</v>
      </c>
      <c r="O91" s="118" t="str">
        <f t="shared" si="68"/>
        <v/>
      </c>
      <c r="P91" s="118">
        <f t="shared" si="69"/>
        <v>0</v>
      </c>
      <c r="Q91" s="293"/>
      <c r="R91" s="131"/>
      <c r="S91" s="118"/>
      <c r="T91" s="122"/>
      <c r="U91" s="124"/>
      <c r="V91" s="118">
        <f t="shared" si="60"/>
        <v>0</v>
      </c>
      <c r="W91" s="126"/>
      <c r="X91" s="118"/>
      <c r="Y91" s="118">
        <f t="shared" si="61"/>
        <v>0</v>
      </c>
      <c r="Z91" s="126"/>
      <c r="AA91" s="125"/>
      <c r="AB91" s="118">
        <f t="shared" si="62"/>
        <v>0</v>
      </c>
      <c r="AC91" s="126"/>
      <c r="AD91" s="124"/>
      <c r="AE91" s="118">
        <f t="shared" si="63"/>
        <v>0</v>
      </c>
      <c r="AF91" s="126"/>
      <c r="AG91" s="127"/>
      <c r="AH91" s="118"/>
      <c r="AI91" s="118"/>
      <c r="AJ91" s="118"/>
      <c r="AK91" s="118"/>
    </row>
    <row r="92" spans="1:37" s="1" customFormat="1" ht="9.9499999999999993" customHeight="1">
      <c r="A92" s="283"/>
      <c r="B92" s="110"/>
      <c r="C92" s="111" t="s">
        <v>486</v>
      </c>
      <c r="D92" s="112"/>
      <c r="E92" s="112" t="s">
        <v>487</v>
      </c>
      <c r="F92" s="113"/>
      <c r="G92" s="114">
        <v>1</v>
      </c>
      <c r="H92" s="115"/>
      <c r="I92" s="129"/>
      <c r="J92" s="113"/>
      <c r="K92" s="117">
        <f t="shared" si="64"/>
        <v>0</v>
      </c>
      <c r="L92" s="118" t="str">
        <f t="shared" si="65"/>
        <v/>
      </c>
      <c r="M92" s="118">
        <f t="shared" si="66"/>
        <v>0</v>
      </c>
      <c r="N92" s="128">
        <f t="shared" si="67"/>
        <v>0</v>
      </c>
      <c r="O92" s="118" t="str">
        <f t="shared" si="68"/>
        <v/>
      </c>
      <c r="P92" s="118">
        <f t="shared" si="69"/>
        <v>0</v>
      </c>
      <c r="Q92" s="293"/>
      <c r="R92" s="131"/>
      <c r="S92" s="118"/>
      <c r="T92" s="122"/>
      <c r="U92" s="124"/>
      <c r="V92" s="118">
        <f t="shared" si="60"/>
        <v>0</v>
      </c>
      <c r="W92" s="126"/>
      <c r="X92" s="118"/>
      <c r="Y92" s="118">
        <f t="shared" si="61"/>
        <v>0</v>
      </c>
      <c r="Z92" s="126"/>
      <c r="AA92" s="125"/>
      <c r="AB92" s="118">
        <f t="shared" si="62"/>
        <v>0</v>
      </c>
      <c r="AC92" s="126"/>
      <c r="AD92" s="124"/>
      <c r="AE92" s="118">
        <f t="shared" si="63"/>
        <v>0</v>
      </c>
      <c r="AF92" s="126"/>
      <c r="AG92" s="127"/>
      <c r="AH92" s="118"/>
      <c r="AI92" s="118"/>
      <c r="AJ92" s="118"/>
      <c r="AK92" s="118"/>
    </row>
    <row r="93" spans="1:37" s="1" customFormat="1" ht="9.9499999999999993" customHeight="1">
      <c r="A93" s="283"/>
      <c r="B93" s="110"/>
      <c r="C93" s="111" t="s">
        <v>488</v>
      </c>
      <c r="D93" s="112"/>
      <c r="E93" s="112" t="s">
        <v>489</v>
      </c>
      <c r="F93" s="113"/>
      <c r="G93" s="114">
        <v>1</v>
      </c>
      <c r="H93" s="115"/>
      <c r="I93" s="129"/>
      <c r="J93" s="113"/>
      <c r="K93" s="117">
        <f t="shared" si="64"/>
        <v>0</v>
      </c>
      <c r="L93" s="118" t="str">
        <f t="shared" si="65"/>
        <v/>
      </c>
      <c r="M93" s="118">
        <f t="shared" si="66"/>
        <v>0</v>
      </c>
      <c r="N93" s="128">
        <f t="shared" si="67"/>
        <v>0</v>
      </c>
      <c r="O93" s="118" t="str">
        <f t="shared" si="68"/>
        <v/>
      </c>
      <c r="P93" s="118">
        <f t="shared" si="69"/>
        <v>0</v>
      </c>
      <c r="Q93" s="293"/>
      <c r="R93" s="131"/>
      <c r="S93" s="118"/>
      <c r="T93" s="122"/>
      <c r="U93" s="124"/>
      <c r="V93" s="118">
        <f t="shared" si="60"/>
        <v>0</v>
      </c>
      <c r="W93" s="126"/>
      <c r="X93" s="118"/>
      <c r="Y93" s="118">
        <f t="shared" si="61"/>
        <v>0</v>
      </c>
      <c r="Z93" s="126"/>
      <c r="AA93" s="125"/>
      <c r="AB93" s="118">
        <f t="shared" si="62"/>
        <v>0</v>
      </c>
      <c r="AC93" s="126"/>
      <c r="AD93" s="124"/>
      <c r="AE93" s="118">
        <f t="shared" si="63"/>
        <v>0</v>
      </c>
      <c r="AF93" s="126"/>
      <c r="AG93" s="127"/>
      <c r="AH93" s="118"/>
      <c r="AI93" s="118"/>
      <c r="AJ93" s="118"/>
      <c r="AK93" s="118"/>
    </row>
    <row r="94" spans="1:37" s="1" customFormat="1" ht="9.9499999999999993" customHeight="1">
      <c r="A94" s="283"/>
      <c r="B94" s="110"/>
      <c r="C94" s="111" t="s">
        <v>490</v>
      </c>
      <c r="D94" s="112"/>
      <c r="E94" s="112" t="s">
        <v>491</v>
      </c>
      <c r="F94" s="113"/>
      <c r="G94" s="114">
        <v>1</v>
      </c>
      <c r="H94" s="115"/>
      <c r="I94" s="129"/>
      <c r="J94" s="113"/>
      <c r="K94" s="117">
        <f t="shared" si="64"/>
        <v>0</v>
      </c>
      <c r="L94" s="118" t="str">
        <f t="shared" si="65"/>
        <v/>
      </c>
      <c r="M94" s="118">
        <f t="shared" si="66"/>
        <v>0</v>
      </c>
      <c r="N94" s="128">
        <f t="shared" si="67"/>
        <v>0</v>
      </c>
      <c r="O94" s="118" t="str">
        <f t="shared" si="68"/>
        <v/>
      </c>
      <c r="P94" s="118">
        <f t="shared" si="69"/>
        <v>0</v>
      </c>
      <c r="Q94" s="293"/>
      <c r="R94" s="131"/>
      <c r="S94" s="118"/>
      <c r="T94" s="122"/>
      <c r="U94" s="124"/>
      <c r="V94" s="118">
        <f t="shared" si="60"/>
        <v>0</v>
      </c>
      <c r="W94" s="126"/>
      <c r="X94" s="118"/>
      <c r="Y94" s="118">
        <f t="shared" si="61"/>
        <v>0</v>
      </c>
      <c r="Z94" s="126"/>
      <c r="AA94" s="125"/>
      <c r="AB94" s="118">
        <f t="shared" si="62"/>
        <v>0</v>
      </c>
      <c r="AC94" s="126"/>
      <c r="AD94" s="124"/>
      <c r="AE94" s="118">
        <f t="shared" si="63"/>
        <v>0</v>
      </c>
      <c r="AF94" s="126"/>
      <c r="AG94" s="127"/>
      <c r="AH94" s="118"/>
      <c r="AI94" s="118"/>
      <c r="AJ94" s="118"/>
      <c r="AK94" s="118"/>
    </row>
    <row r="95" spans="1:37" s="1" customFormat="1" ht="9.9499999999999993" customHeight="1">
      <c r="A95" s="283"/>
      <c r="B95" s="110"/>
      <c r="C95" s="111" t="s">
        <v>492</v>
      </c>
      <c r="D95" s="112"/>
      <c r="E95" s="112" t="s">
        <v>493</v>
      </c>
      <c r="F95" s="113"/>
      <c r="G95" s="114">
        <v>1</v>
      </c>
      <c r="H95" s="115"/>
      <c r="I95" s="129"/>
      <c r="J95" s="113"/>
      <c r="K95" s="117">
        <f t="shared" si="64"/>
        <v>0</v>
      </c>
      <c r="L95" s="118" t="str">
        <f t="shared" si="65"/>
        <v/>
      </c>
      <c r="M95" s="118">
        <f t="shared" si="66"/>
        <v>0</v>
      </c>
      <c r="N95" s="128">
        <f t="shared" si="67"/>
        <v>0</v>
      </c>
      <c r="O95" s="118" t="str">
        <f t="shared" si="68"/>
        <v/>
      </c>
      <c r="P95" s="118">
        <f t="shared" si="69"/>
        <v>0</v>
      </c>
      <c r="Q95" s="293"/>
      <c r="R95" s="131"/>
      <c r="S95" s="118"/>
      <c r="T95" s="122"/>
      <c r="U95" s="124"/>
      <c r="V95" s="118">
        <f t="shared" si="60"/>
        <v>0</v>
      </c>
      <c r="W95" s="126"/>
      <c r="X95" s="118"/>
      <c r="Y95" s="118">
        <f t="shared" si="61"/>
        <v>0</v>
      </c>
      <c r="Z95" s="126"/>
      <c r="AA95" s="125"/>
      <c r="AB95" s="118">
        <f t="shared" si="62"/>
        <v>0</v>
      </c>
      <c r="AC95" s="126"/>
      <c r="AD95" s="124"/>
      <c r="AE95" s="118">
        <f t="shared" si="63"/>
        <v>0</v>
      </c>
      <c r="AF95" s="126"/>
      <c r="AG95" s="127"/>
      <c r="AH95" s="118"/>
      <c r="AI95" s="118"/>
      <c r="AJ95" s="118"/>
      <c r="AK95" s="118"/>
    </row>
    <row r="96" spans="1:37" s="1" customFormat="1" ht="9.9499999999999993" customHeight="1">
      <c r="A96" s="283"/>
      <c r="B96" s="110"/>
      <c r="C96" s="111" t="s">
        <v>494</v>
      </c>
      <c r="D96" s="112"/>
      <c r="E96" s="112" t="s">
        <v>495</v>
      </c>
      <c r="F96" s="113"/>
      <c r="G96" s="114">
        <v>1</v>
      </c>
      <c r="H96" s="115"/>
      <c r="I96" s="129"/>
      <c r="J96" s="113"/>
      <c r="K96" s="117">
        <f t="shared" si="64"/>
        <v>0</v>
      </c>
      <c r="L96" s="118" t="str">
        <f t="shared" si="65"/>
        <v/>
      </c>
      <c r="M96" s="118">
        <f t="shared" si="66"/>
        <v>0</v>
      </c>
      <c r="N96" s="128">
        <f t="shared" si="67"/>
        <v>0</v>
      </c>
      <c r="O96" s="118" t="str">
        <f t="shared" si="68"/>
        <v/>
      </c>
      <c r="P96" s="118">
        <f t="shared" si="69"/>
        <v>0</v>
      </c>
      <c r="Q96" s="293"/>
      <c r="R96" s="131"/>
      <c r="S96" s="118"/>
      <c r="T96" s="122"/>
      <c r="U96" s="124"/>
      <c r="V96" s="118">
        <f t="shared" si="60"/>
        <v>0</v>
      </c>
      <c r="W96" s="126"/>
      <c r="X96" s="118"/>
      <c r="Y96" s="118">
        <f t="shared" si="61"/>
        <v>0</v>
      </c>
      <c r="Z96" s="126"/>
      <c r="AA96" s="125"/>
      <c r="AB96" s="118">
        <f t="shared" si="62"/>
        <v>0</v>
      </c>
      <c r="AC96" s="126"/>
      <c r="AD96" s="124"/>
      <c r="AE96" s="118">
        <f t="shared" si="63"/>
        <v>0</v>
      </c>
      <c r="AF96" s="126"/>
      <c r="AG96" s="127"/>
      <c r="AH96" s="118"/>
      <c r="AI96" s="118"/>
      <c r="AJ96" s="118"/>
      <c r="AK96" s="118"/>
    </row>
    <row r="97" spans="1:37" s="1" customFormat="1" ht="9.9499999999999993" customHeight="1">
      <c r="A97" s="283"/>
      <c r="B97" s="110"/>
      <c r="C97" s="111" t="s">
        <v>496</v>
      </c>
      <c r="D97" s="112"/>
      <c r="E97" s="112" t="s">
        <v>497</v>
      </c>
      <c r="F97" s="113"/>
      <c r="G97" s="114">
        <v>1</v>
      </c>
      <c r="H97" s="115"/>
      <c r="I97" s="129"/>
      <c r="J97" s="113"/>
      <c r="K97" s="117">
        <f t="shared" si="64"/>
        <v>0</v>
      </c>
      <c r="L97" s="118" t="str">
        <f t="shared" si="65"/>
        <v/>
      </c>
      <c r="M97" s="118">
        <f t="shared" si="66"/>
        <v>0</v>
      </c>
      <c r="N97" s="128">
        <f t="shared" si="67"/>
        <v>0</v>
      </c>
      <c r="O97" s="118" t="str">
        <f t="shared" si="68"/>
        <v/>
      </c>
      <c r="P97" s="118">
        <f t="shared" si="69"/>
        <v>0</v>
      </c>
      <c r="Q97" s="293"/>
      <c r="R97" s="131"/>
      <c r="S97" s="118"/>
      <c r="T97" s="122"/>
      <c r="U97" s="124"/>
      <c r="V97" s="118">
        <f t="shared" si="60"/>
        <v>0</v>
      </c>
      <c r="W97" s="126"/>
      <c r="X97" s="118"/>
      <c r="Y97" s="118">
        <f t="shared" si="61"/>
        <v>0</v>
      </c>
      <c r="Z97" s="126"/>
      <c r="AA97" s="125"/>
      <c r="AB97" s="118">
        <f t="shared" si="62"/>
        <v>0</v>
      </c>
      <c r="AC97" s="126"/>
      <c r="AD97" s="124"/>
      <c r="AE97" s="118">
        <f t="shared" si="63"/>
        <v>0</v>
      </c>
      <c r="AF97" s="126"/>
      <c r="AG97" s="127"/>
      <c r="AH97" s="118"/>
      <c r="AI97" s="118"/>
      <c r="AJ97" s="118"/>
      <c r="AK97" s="118"/>
    </row>
    <row r="98" spans="1:37" s="1" customFormat="1" ht="9.9499999999999993" customHeight="1">
      <c r="A98" s="283"/>
      <c r="B98" s="110"/>
      <c r="C98" s="111" t="s">
        <v>498</v>
      </c>
      <c r="D98" s="112"/>
      <c r="E98" s="112" t="s">
        <v>499</v>
      </c>
      <c r="F98" s="113"/>
      <c r="G98" s="114">
        <v>1</v>
      </c>
      <c r="H98" s="115"/>
      <c r="I98" s="129"/>
      <c r="J98" s="113"/>
      <c r="K98" s="117">
        <f t="shared" si="64"/>
        <v>0</v>
      </c>
      <c r="L98" s="118" t="str">
        <f t="shared" si="65"/>
        <v/>
      </c>
      <c r="M98" s="118">
        <f t="shared" si="66"/>
        <v>0</v>
      </c>
      <c r="N98" s="128">
        <f t="shared" si="67"/>
        <v>0</v>
      </c>
      <c r="O98" s="118" t="str">
        <f t="shared" si="68"/>
        <v/>
      </c>
      <c r="P98" s="118">
        <f t="shared" si="69"/>
        <v>0</v>
      </c>
      <c r="Q98" s="293"/>
      <c r="R98" s="131"/>
      <c r="S98" s="118"/>
      <c r="T98" s="122"/>
      <c r="U98" s="124"/>
      <c r="V98" s="118">
        <f t="shared" si="60"/>
        <v>0</v>
      </c>
      <c r="W98" s="126"/>
      <c r="X98" s="118"/>
      <c r="Y98" s="118">
        <f t="shared" si="61"/>
        <v>0</v>
      </c>
      <c r="Z98" s="126"/>
      <c r="AA98" s="125"/>
      <c r="AB98" s="118">
        <f t="shared" si="62"/>
        <v>0</v>
      </c>
      <c r="AC98" s="126"/>
      <c r="AD98" s="124"/>
      <c r="AE98" s="118">
        <f t="shared" si="63"/>
        <v>0</v>
      </c>
      <c r="AF98" s="126"/>
      <c r="AG98" s="127"/>
      <c r="AH98" s="118"/>
      <c r="AI98" s="118"/>
      <c r="AJ98" s="118"/>
      <c r="AK98" s="118"/>
    </row>
    <row r="99" spans="1:37" s="1" customFormat="1" ht="9.9499999999999993" customHeight="1">
      <c r="A99" s="283"/>
      <c r="B99" s="110"/>
      <c r="C99" s="111" t="s">
        <v>500</v>
      </c>
      <c r="D99" s="112"/>
      <c r="E99" s="112" t="s">
        <v>501</v>
      </c>
      <c r="F99" s="113"/>
      <c r="G99" s="114">
        <v>1</v>
      </c>
      <c r="H99" s="115"/>
      <c r="I99" s="129"/>
      <c r="J99" s="113"/>
      <c r="K99" s="117">
        <f t="shared" si="64"/>
        <v>0</v>
      </c>
      <c r="L99" s="118" t="str">
        <f t="shared" si="65"/>
        <v/>
      </c>
      <c r="M99" s="118">
        <f t="shared" si="66"/>
        <v>0</v>
      </c>
      <c r="N99" s="128">
        <f t="shared" si="67"/>
        <v>0</v>
      </c>
      <c r="O99" s="118" t="str">
        <f t="shared" si="68"/>
        <v/>
      </c>
      <c r="P99" s="118">
        <f t="shared" si="69"/>
        <v>0</v>
      </c>
      <c r="Q99" s="293"/>
      <c r="R99" s="131"/>
      <c r="S99" s="118"/>
      <c r="T99" s="122"/>
      <c r="U99" s="124"/>
      <c r="V99" s="118">
        <f t="shared" si="60"/>
        <v>0</v>
      </c>
      <c r="W99" s="126"/>
      <c r="X99" s="118"/>
      <c r="Y99" s="118">
        <f t="shared" si="61"/>
        <v>0</v>
      </c>
      <c r="Z99" s="126"/>
      <c r="AA99" s="125"/>
      <c r="AB99" s="118">
        <f t="shared" si="62"/>
        <v>0</v>
      </c>
      <c r="AC99" s="126"/>
      <c r="AD99" s="124"/>
      <c r="AE99" s="118">
        <f t="shared" si="63"/>
        <v>0</v>
      </c>
      <c r="AF99" s="126"/>
      <c r="AG99" s="127"/>
      <c r="AH99" s="118"/>
      <c r="AI99" s="118"/>
      <c r="AJ99" s="118"/>
      <c r="AK99" s="118"/>
    </row>
    <row r="100" spans="1:37" s="1" customFormat="1" ht="9.9499999999999993" customHeight="1">
      <c r="A100" s="283"/>
      <c r="B100" s="110"/>
      <c r="C100" s="111" t="s">
        <v>502</v>
      </c>
      <c r="D100" s="112"/>
      <c r="E100" s="112" t="s">
        <v>493</v>
      </c>
      <c r="F100" s="113"/>
      <c r="G100" s="114">
        <v>1</v>
      </c>
      <c r="H100" s="115"/>
      <c r="I100" s="129"/>
      <c r="J100" s="113"/>
      <c r="K100" s="117">
        <f t="shared" si="64"/>
        <v>0</v>
      </c>
      <c r="L100" s="118" t="str">
        <f t="shared" si="65"/>
        <v/>
      </c>
      <c r="M100" s="118">
        <f t="shared" si="66"/>
        <v>0</v>
      </c>
      <c r="N100" s="128">
        <f t="shared" si="67"/>
        <v>0</v>
      </c>
      <c r="O100" s="118" t="str">
        <f t="shared" si="68"/>
        <v/>
      </c>
      <c r="P100" s="118">
        <f t="shared" si="69"/>
        <v>0</v>
      </c>
      <c r="Q100" s="293"/>
      <c r="R100" s="131"/>
      <c r="S100" s="118"/>
      <c r="T100" s="122"/>
      <c r="U100" s="124"/>
      <c r="V100" s="118">
        <f t="shared" si="60"/>
        <v>0</v>
      </c>
      <c r="W100" s="126"/>
      <c r="X100" s="118"/>
      <c r="Y100" s="118">
        <f t="shared" si="61"/>
        <v>0</v>
      </c>
      <c r="Z100" s="126"/>
      <c r="AA100" s="125"/>
      <c r="AB100" s="118">
        <f t="shared" si="62"/>
        <v>0</v>
      </c>
      <c r="AC100" s="126"/>
      <c r="AD100" s="124"/>
      <c r="AE100" s="118">
        <f t="shared" si="63"/>
        <v>0</v>
      </c>
      <c r="AF100" s="126"/>
      <c r="AG100" s="127"/>
      <c r="AH100" s="118"/>
      <c r="AI100" s="118"/>
      <c r="AJ100" s="118"/>
      <c r="AK100" s="118"/>
    </row>
    <row r="101" spans="1:37" s="1" customFormat="1" ht="9.9499999999999993" customHeight="1">
      <c r="A101" s="283"/>
      <c r="B101" s="110"/>
      <c r="C101" s="111" t="s">
        <v>503</v>
      </c>
      <c r="D101" s="112"/>
      <c r="E101" s="112" t="s">
        <v>504</v>
      </c>
      <c r="F101" s="113"/>
      <c r="G101" s="114">
        <v>2</v>
      </c>
      <c r="H101" s="115"/>
      <c r="I101" s="129"/>
      <c r="J101" s="113"/>
      <c r="K101" s="117">
        <f t="shared" si="64"/>
        <v>0</v>
      </c>
      <c r="L101" s="118" t="str">
        <f t="shared" si="65"/>
        <v/>
      </c>
      <c r="M101" s="118">
        <f t="shared" si="66"/>
        <v>0</v>
      </c>
      <c r="N101" s="128">
        <f t="shared" si="67"/>
        <v>0</v>
      </c>
      <c r="O101" s="118" t="str">
        <f t="shared" si="68"/>
        <v/>
      </c>
      <c r="P101" s="118">
        <f t="shared" si="69"/>
        <v>0</v>
      </c>
      <c r="Q101" s="293"/>
      <c r="R101" s="131"/>
      <c r="S101" s="118"/>
      <c r="T101" s="122"/>
      <c r="U101" s="124"/>
      <c r="V101" s="118">
        <f t="shared" si="60"/>
        <v>0</v>
      </c>
      <c r="W101" s="126"/>
      <c r="X101" s="118"/>
      <c r="Y101" s="118">
        <f t="shared" si="61"/>
        <v>0</v>
      </c>
      <c r="Z101" s="126"/>
      <c r="AA101" s="125"/>
      <c r="AB101" s="118">
        <f t="shared" si="62"/>
        <v>0</v>
      </c>
      <c r="AC101" s="126"/>
      <c r="AD101" s="124"/>
      <c r="AE101" s="118">
        <f t="shared" si="63"/>
        <v>0</v>
      </c>
      <c r="AF101" s="126"/>
      <c r="AG101" s="127"/>
      <c r="AH101" s="118"/>
      <c r="AI101" s="118"/>
      <c r="AJ101" s="118"/>
      <c r="AK101" s="118"/>
    </row>
    <row r="102" spans="1:37" s="1" customFormat="1" ht="9.9499999999999993" customHeight="1">
      <c r="A102" s="283"/>
      <c r="B102" s="110"/>
      <c r="C102" s="111" t="s">
        <v>505</v>
      </c>
      <c r="D102" s="112"/>
      <c r="E102" s="112"/>
      <c r="F102" s="113"/>
      <c r="G102" s="114"/>
      <c r="H102" s="115"/>
      <c r="I102" s="129"/>
      <c r="J102" s="113"/>
      <c r="K102" s="117">
        <f t="shared" si="64"/>
        <v>0</v>
      </c>
      <c r="L102" s="118" t="str">
        <f t="shared" si="65"/>
        <v/>
      </c>
      <c r="M102" s="118">
        <f t="shared" si="66"/>
        <v>0</v>
      </c>
      <c r="N102" s="128">
        <f t="shared" si="67"/>
        <v>0</v>
      </c>
      <c r="O102" s="118" t="str">
        <f t="shared" si="68"/>
        <v/>
      </c>
      <c r="P102" s="118">
        <f t="shared" si="69"/>
        <v>0</v>
      </c>
      <c r="Q102" s="293"/>
      <c r="R102" s="131"/>
      <c r="S102" s="118"/>
      <c r="T102" s="122"/>
      <c r="U102" s="124"/>
      <c r="V102" s="118"/>
      <c r="W102" s="126"/>
      <c r="X102" s="118"/>
      <c r="Y102" s="118"/>
      <c r="Z102" s="126"/>
      <c r="AA102" s="125"/>
      <c r="AB102" s="118"/>
      <c r="AC102" s="126"/>
      <c r="AD102" s="124"/>
      <c r="AE102" s="118"/>
      <c r="AF102" s="126"/>
      <c r="AG102" s="127"/>
      <c r="AH102" s="118"/>
      <c r="AI102" s="118"/>
      <c r="AJ102" s="118"/>
      <c r="AK102" s="118"/>
    </row>
    <row r="103" spans="1:37" s="1" customFormat="1" ht="9.9499999999999993" customHeight="1">
      <c r="A103" s="283"/>
      <c r="B103" s="110"/>
      <c r="C103" s="111"/>
      <c r="D103" s="112"/>
      <c r="E103" s="112"/>
      <c r="F103" s="113"/>
      <c r="G103" s="114"/>
      <c r="H103" s="115"/>
      <c r="I103" s="129"/>
      <c r="J103" s="113"/>
      <c r="K103" s="117">
        <f t="shared" ref="K103:K121" si="70">IFERROR(SUM(R103+U103+X103), "")</f>
        <v>0</v>
      </c>
      <c r="L103" s="118" t="str">
        <f t="shared" ref="L103:L121" si="71">IFERROR(SUM(M103/K103), "")</f>
        <v/>
      </c>
      <c r="M103" s="118">
        <f t="shared" ref="M103:M134" si="72">IFERROR(SUM(T103+W103+Z103), "")</f>
        <v>0</v>
      </c>
      <c r="N103" s="128">
        <f t="shared" ref="N103:N121" si="73">IFERROR(SUM(AA103+AD103), "")</f>
        <v>0</v>
      </c>
      <c r="O103" s="118" t="str">
        <f t="shared" ref="O103:O121" si="74">IFERROR(SUM(P103/N103), "")</f>
        <v/>
      </c>
      <c r="P103" s="118">
        <f t="shared" si="69"/>
        <v>0</v>
      </c>
      <c r="Q103" s="293"/>
      <c r="R103" s="131"/>
      <c r="S103" s="118"/>
      <c r="T103" s="122"/>
      <c r="U103" s="124"/>
      <c r="V103" s="118">
        <f>IFERROR(SUM(S103), "")</f>
        <v>0</v>
      </c>
      <c r="W103" s="126"/>
      <c r="X103" s="124"/>
      <c r="Y103" s="118">
        <f>IFERROR(SUM(S103), "")</f>
        <v>0</v>
      </c>
      <c r="Z103" s="126"/>
      <c r="AA103" s="125"/>
      <c r="AB103" s="118">
        <f t="shared" ref="AB103:AB109" si="75">IFERROR(SUM(S103), "")</f>
        <v>0</v>
      </c>
      <c r="AC103" s="126"/>
      <c r="AD103" s="124"/>
      <c r="AE103" s="118">
        <f t="shared" ref="AE103:AE109" si="76">IFERROR(SUM(S103), "")</f>
        <v>0</v>
      </c>
      <c r="AF103" s="126"/>
      <c r="AG103" s="127"/>
      <c r="AH103" s="118"/>
      <c r="AI103" s="118"/>
      <c r="AJ103" s="118"/>
      <c r="AK103" s="118"/>
    </row>
    <row r="104" spans="1:37" s="1" customFormat="1" ht="9.9499999999999993" customHeight="1">
      <c r="A104" s="283"/>
      <c r="B104" s="110"/>
      <c r="C104" s="111" t="s">
        <v>506</v>
      </c>
      <c r="D104" s="112"/>
      <c r="E104" s="112" t="s">
        <v>507</v>
      </c>
      <c r="F104" s="113"/>
      <c r="G104" s="114">
        <f t="shared" ref="G104:G121" si="77">IFERROR(SUM(K104+N104), "")</f>
        <v>3</v>
      </c>
      <c r="H104" s="115">
        <f t="shared" ref="H104:H121" si="78">IFERROR(SUM(I104/G104), "")</f>
        <v>7000</v>
      </c>
      <c r="I104" s="116">
        <f t="shared" ref="I104:I135" si="79">IFERROR(SUM(M104+P104), "")</f>
        <v>21000</v>
      </c>
      <c r="J104" s="113"/>
      <c r="K104" s="117">
        <f t="shared" si="70"/>
        <v>2</v>
      </c>
      <c r="L104" s="118">
        <f t="shared" si="71"/>
        <v>7000</v>
      </c>
      <c r="M104" s="118">
        <f t="shared" si="72"/>
        <v>14000</v>
      </c>
      <c r="N104" s="128">
        <f t="shared" si="73"/>
        <v>1</v>
      </c>
      <c r="O104" s="118">
        <f t="shared" si="74"/>
        <v>7000</v>
      </c>
      <c r="P104" s="118">
        <f t="shared" si="69"/>
        <v>7000</v>
      </c>
      <c r="Q104" s="293"/>
      <c r="R104" s="131">
        <v>2</v>
      </c>
      <c r="S104" s="118">
        <v>7000</v>
      </c>
      <c r="T104" s="122">
        <f t="shared" ref="T104:T109" si="80">IFERROR(SUM(R104*S104), "")</f>
        <v>14000</v>
      </c>
      <c r="U104" s="124"/>
      <c r="V104" s="118"/>
      <c r="W104" s="126"/>
      <c r="X104" s="124"/>
      <c r="Y104" s="118"/>
      <c r="Z104" s="126"/>
      <c r="AA104" s="125">
        <v>1</v>
      </c>
      <c r="AB104" s="118">
        <f t="shared" si="75"/>
        <v>7000</v>
      </c>
      <c r="AC104" s="122">
        <f t="shared" ref="AC104:AC111" si="81">IFERROR(SUM(AA104*AB104), "")</f>
        <v>7000</v>
      </c>
      <c r="AD104" s="124"/>
      <c r="AE104" s="118">
        <f t="shared" si="76"/>
        <v>7000</v>
      </c>
      <c r="AF104" s="126"/>
      <c r="AG104" s="127"/>
      <c r="AH104" s="118"/>
      <c r="AI104" s="118"/>
      <c r="AJ104" s="118"/>
      <c r="AK104" s="118"/>
    </row>
    <row r="105" spans="1:37" s="1" customFormat="1" ht="9.9499999999999993" customHeight="1">
      <c r="A105" s="283"/>
      <c r="B105" s="110"/>
      <c r="C105" s="111" t="s">
        <v>508</v>
      </c>
      <c r="D105" s="112"/>
      <c r="E105" s="112"/>
      <c r="F105" s="113"/>
      <c r="G105" s="114">
        <f t="shared" si="77"/>
        <v>1</v>
      </c>
      <c r="H105" s="115">
        <f t="shared" si="78"/>
        <v>100000</v>
      </c>
      <c r="I105" s="116">
        <f t="shared" si="79"/>
        <v>100000</v>
      </c>
      <c r="J105" s="113"/>
      <c r="K105" s="117">
        <f t="shared" si="70"/>
        <v>1</v>
      </c>
      <c r="L105" s="118">
        <f t="shared" si="71"/>
        <v>100000</v>
      </c>
      <c r="M105" s="118">
        <f t="shared" si="72"/>
        <v>100000</v>
      </c>
      <c r="N105" s="128">
        <f t="shared" si="73"/>
        <v>0</v>
      </c>
      <c r="O105" s="118" t="str">
        <f t="shared" si="74"/>
        <v/>
      </c>
      <c r="P105" s="118">
        <f t="shared" si="69"/>
        <v>0</v>
      </c>
      <c r="Q105" s="293"/>
      <c r="R105" s="131">
        <v>1</v>
      </c>
      <c r="S105" s="118">
        <v>100000</v>
      </c>
      <c r="T105" s="122">
        <f t="shared" si="80"/>
        <v>100000</v>
      </c>
      <c r="U105" s="124"/>
      <c r="V105" s="118"/>
      <c r="W105" s="126"/>
      <c r="X105" s="124"/>
      <c r="Y105" s="118"/>
      <c r="Z105" s="126"/>
      <c r="AA105" s="125"/>
      <c r="AB105" s="118">
        <f t="shared" si="75"/>
        <v>100000</v>
      </c>
      <c r="AC105" s="122">
        <f t="shared" si="81"/>
        <v>0</v>
      </c>
      <c r="AD105" s="124"/>
      <c r="AE105" s="118">
        <f t="shared" si="76"/>
        <v>100000</v>
      </c>
      <c r="AF105" s="126"/>
      <c r="AG105" s="127"/>
      <c r="AH105" s="118"/>
      <c r="AI105" s="118"/>
      <c r="AJ105" s="118"/>
      <c r="AK105" s="118"/>
    </row>
    <row r="106" spans="1:37" s="1" customFormat="1" ht="9.75" customHeight="1">
      <c r="A106" s="283"/>
      <c r="B106" s="110"/>
      <c r="C106" s="111" t="s">
        <v>509</v>
      </c>
      <c r="D106" s="112"/>
      <c r="E106" s="112" t="s">
        <v>510</v>
      </c>
      <c r="F106" s="113"/>
      <c r="G106" s="114">
        <f t="shared" si="77"/>
        <v>1132</v>
      </c>
      <c r="H106" s="115">
        <f t="shared" si="78"/>
        <v>1248.321554770318</v>
      </c>
      <c r="I106" s="116">
        <f t="shared" si="79"/>
        <v>1413100</v>
      </c>
      <c r="J106" s="113"/>
      <c r="K106" s="117">
        <f t="shared" si="70"/>
        <v>844</v>
      </c>
      <c r="L106" s="118">
        <f t="shared" si="71"/>
        <v>1230.6872037914693</v>
      </c>
      <c r="M106" s="118">
        <f t="shared" si="72"/>
        <v>1038700</v>
      </c>
      <c r="N106" s="128">
        <f t="shared" si="73"/>
        <v>288</v>
      </c>
      <c r="O106" s="118">
        <f t="shared" si="74"/>
        <v>1300</v>
      </c>
      <c r="P106" s="118">
        <f t="shared" si="69"/>
        <v>374400</v>
      </c>
      <c r="Q106" s="293"/>
      <c r="R106" s="131">
        <v>259</v>
      </c>
      <c r="S106" s="118">
        <v>1300</v>
      </c>
      <c r="T106" s="122">
        <f t="shared" si="80"/>
        <v>336700</v>
      </c>
      <c r="U106" s="124"/>
      <c r="V106" s="118"/>
      <c r="W106" s="126"/>
      <c r="X106" s="124">
        <v>585</v>
      </c>
      <c r="Y106" s="118">
        <v>1200</v>
      </c>
      <c r="Z106" s="122">
        <f>IFERROR(SUM(X106*Y106), "")</f>
        <v>702000</v>
      </c>
      <c r="AA106" s="125">
        <v>288</v>
      </c>
      <c r="AB106" s="118">
        <f t="shared" si="75"/>
        <v>1300</v>
      </c>
      <c r="AC106" s="122">
        <f t="shared" si="81"/>
        <v>374400</v>
      </c>
      <c r="AD106" s="124"/>
      <c r="AE106" s="118">
        <f t="shared" si="76"/>
        <v>1300</v>
      </c>
      <c r="AF106" s="126"/>
      <c r="AG106" s="127"/>
      <c r="AH106" s="118"/>
      <c r="AI106" s="118"/>
      <c r="AJ106" s="118"/>
      <c r="AK106" s="118"/>
    </row>
    <row r="107" spans="1:37" s="1" customFormat="1" ht="9.9499999999999993" customHeight="1">
      <c r="A107" s="283"/>
      <c r="B107" s="110"/>
      <c r="C107" s="111" t="s">
        <v>511</v>
      </c>
      <c r="D107" s="112"/>
      <c r="E107" s="112"/>
      <c r="F107" s="113"/>
      <c r="G107" s="114">
        <f t="shared" si="77"/>
        <v>230</v>
      </c>
      <c r="H107" s="115">
        <f t="shared" si="78"/>
        <v>1100</v>
      </c>
      <c r="I107" s="116">
        <f t="shared" si="79"/>
        <v>253000</v>
      </c>
      <c r="J107" s="113"/>
      <c r="K107" s="117">
        <f t="shared" si="70"/>
        <v>230</v>
      </c>
      <c r="L107" s="118">
        <f t="shared" si="71"/>
        <v>1100</v>
      </c>
      <c r="M107" s="118">
        <f t="shared" si="72"/>
        <v>253000</v>
      </c>
      <c r="N107" s="128">
        <f t="shared" si="73"/>
        <v>0</v>
      </c>
      <c r="O107" s="118" t="str">
        <f t="shared" si="74"/>
        <v/>
      </c>
      <c r="P107" s="118">
        <f t="shared" si="69"/>
        <v>0</v>
      </c>
      <c r="Q107" s="293"/>
      <c r="R107" s="131">
        <v>230</v>
      </c>
      <c r="S107" s="118">
        <v>1100</v>
      </c>
      <c r="T107" s="122">
        <f t="shared" si="80"/>
        <v>253000</v>
      </c>
      <c r="U107" s="124"/>
      <c r="V107" s="118"/>
      <c r="W107" s="126"/>
      <c r="X107" s="124"/>
      <c r="Y107" s="118"/>
      <c r="Z107" s="126"/>
      <c r="AA107" s="125"/>
      <c r="AB107" s="118">
        <f t="shared" si="75"/>
        <v>1100</v>
      </c>
      <c r="AC107" s="122">
        <f t="shared" si="81"/>
        <v>0</v>
      </c>
      <c r="AD107" s="124"/>
      <c r="AE107" s="118">
        <f t="shared" si="76"/>
        <v>1100</v>
      </c>
      <c r="AF107" s="126"/>
      <c r="AG107" s="127"/>
      <c r="AH107" s="118"/>
      <c r="AI107" s="118"/>
      <c r="AJ107" s="118"/>
      <c r="AK107" s="118"/>
    </row>
    <row r="108" spans="1:37" s="1" customFormat="1" ht="9.9499999999999993" customHeight="1">
      <c r="A108" s="283"/>
      <c r="B108" s="110"/>
      <c r="C108" s="111" t="s">
        <v>512</v>
      </c>
      <c r="D108" s="112"/>
      <c r="E108" s="112"/>
      <c r="F108" s="113"/>
      <c r="G108" s="114">
        <f t="shared" si="77"/>
        <v>16</v>
      </c>
      <c r="H108" s="115">
        <f t="shared" si="78"/>
        <v>600</v>
      </c>
      <c r="I108" s="116">
        <f t="shared" si="79"/>
        <v>9600</v>
      </c>
      <c r="J108" s="113"/>
      <c r="K108" s="117">
        <f t="shared" si="70"/>
        <v>16</v>
      </c>
      <c r="L108" s="118">
        <f t="shared" si="71"/>
        <v>600</v>
      </c>
      <c r="M108" s="118">
        <f t="shared" si="72"/>
        <v>9600</v>
      </c>
      <c r="N108" s="128">
        <f t="shared" si="73"/>
        <v>0</v>
      </c>
      <c r="O108" s="118" t="str">
        <f t="shared" si="74"/>
        <v/>
      </c>
      <c r="P108" s="118">
        <f t="shared" si="69"/>
        <v>0</v>
      </c>
      <c r="Q108" s="293"/>
      <c r="R108" s="131">
        <v>16</v>
      </c>
      <c r="S108" s="118">
        <v>600</v>
      </c>
      <c r="T108" s="122">
        <f t="shared" si="80"/>
        <v>9600</v>
      </c>
      <c r="U108" s="124"/>
      <c r="V108" s="118"/>
      <c r="W108" s="126"/>
      <c r="X108" s="124"/>
      <c r="Y108" s="118"/>
      <c r="Z108" s="126"/>
      <c r="AA108" s="125"/>
      <c r="AB108" s="118">
        <f t="shared" si="75"/>
        <v>600</v>
      </c>
      <c r="AC108" s="122">
        <f t="shared" si="81"/>
        <v>0</v>
      </c>
      <c r="AD108" s="124"/>
      <c r="AE108" s="118">
        <f t="shared" si="76"/>
        <v>600</v>
      </c>
      <c r="AF108" s="126"/>
      <c r="AG108" s="127"/>
      <c r="AH108" s="118"/>
      <c r="AI108" s="118"/>
      <c r="AJ108" s="118"/>
      <c r="AK108" s="118"/>
    </row>
    <row r="109" spans="1:37" s="1" customFormat="1" ht="9.9499999999999993" customHeight="1">
      <c r="A109" s="283"/>
      <c r="B109" s="110"/>
      <c r="C109" s="111" t="s">
        <v>513</v>
      </c>
      <c r="D109" s="112"/>
      <c r="E109" s="112"/>
      <c r="F109" s="113"/>
      <c r="G109" s="114">
        <f t="shared" si="77"/>
        <v>107.6</v>
      </c>
      <c r="H109" s="115">
        <f t="shared" si="78"/>
        <v>1100</v>
      </c>
      <c r="I109" s="116">
        <f t="shared" si="79"/>
        <v>118360</v>
      </c>
      <c r="J109" s="113"/>
      <c r="K109" s="117">
        <f t="shared" si="70"/>
        <v>107.6</v>
      </c>
      <c r="L109" s="118">
        <f t="shared" si="71"/>
        <v>1100</v>
      </c>
      <c r="M109" s="118">
        <f t="shared" si="72"/>
        <v>118360</v>
      </c>
      <c r="N109" s="128">
        <f t="shared" si="73"/>
        <v>0</v>
      </c>
      <c r="O109" s="118" t="str">
        <f t="shared" si="74"/>
        <v/>
      </c>
      <c r="P109" s="118">
        <f t="shared" si="69"/>
        <v>0</v>
      </c>
      <c r="Q109" s="293"/>
      <c r="R109" s="131">
        <v>107.6</v>
      </c>
      <c r="S109" s="118">
        <v>1100</v>
      </c>
      <c r="T109" s="122">
        <f t="shared" si="80"/>
        <v>118360</v>
      </c>
      <c r="U109" s="124"/>
      <c r="V109" s="118"/>
      <c r="W109" s="126"/>
      <c r="X109" s="124"/>
      <c r="Y109" s="118"/>
      <c r="Z109" s="126"/>
      <c r="AA109" s="125"/>
      <c r="AB109" s="118">
        <f t="shared" si="75"/>
        <v>1100</v>
      </c>
      <c r="AC109" s="122">
        <f t="shared" si="81"/>
        <v>0</v>
      </c>
      <c r="AD109" s="124"/>
      <c r="AE109" s="118">
        <f t="shared" si="76"/>
        <v>1100</v>
      </c>
      <c r="AF109" s="126"/>
      <c r="AG109" s="127"/>
      <c r="AH109" s="118"/>
      <c r="AI109" s="118"/>
      <c r="AJ109" s="118"/>
      <c r="AK109" s="118"/>
    </row>
    <row r="110" spans="1:37" s="1" customFormat="1" ht="9.9499999999999993" customHeight="1">
      <c r="A110" s="283"/>
      <c r="B110" s="110"/>
      <c r="C110" s="111" t="s">
        <v>514</v>
      </c>
      <c r="D110" s="112"/>
      <c r="E110" s="112" t="s">
        <v>515</v>
      </c>
      <c r="F110" s="113"/>
      <c r="G110" s="114">
        <f t="shared" si="77"/>
        <v>1</v>
      </c>
      <c r="H110" s="115">
        <f t="shared" si="78"/>
        <v>50000</v>
      </c>
      <c r="I110" s="116">
        <f t="shared" si="79"/>
        <v>50000</v>
      </c>
      <c r="J110" s="113"/>
      <c r="K110" s="117">
        <f t="shared" si="70"/>
        <v>0</v>
      </c>
      <c r="L110" s="118" t="str">
        <f t="shared" si="71"/>
        <v/>
      </c>
      <c r="M110" s="118">
        <f t="shared" si="72"/>
        <v>0</v>
      </c>
      <c r="N110" s="128">
        <f t="shared" si="73"/>
        <v>1</v>
      </c>
      <c r="O110" s="118">
        <f t="shared" si="74"/>
        <v>50000</v>
      </c>
      <c r="P110" s="118">
        <f t="shared" si="69"/>
        <v>50000</v>
      </c>
      <c r="Q110" s="293"/>
      <c r="R110" s="131"/>
      <c r="S110" s="118"/>
      <c r="T110" s="122"/>
      <c r="U110" s="124"/>
      <c r="V110" s="118"/>
      <c r="W110" s="126"/>
      <c r="X110" s="124"/>
      <c r="Y110" s="118"/>
      <c r="Z110" s="126"/>
      <c r="AA110" s="125">
        <v>1</v>
      </c>
      <c r="AB110" s="118">
        <v>50000</v>
      </c>
      <c r="AC110" s="122">
        <f t="shared" si="81"/>
        <v>50000</v>
      </c>
      <c r="AD110" s="124"/>
      <c r="AE110" s="118"/>
      <c r="AF110" s="126"/>
      <c r="AG110" s="127"/>
      <c r="AH110" s="118"/>
      <c r="AI110" s="118"/>
      <c r="AJ110" s="118"/>
      <c r="AK110" s="118"/>
    </row>
    <row r="111" spans="1:37" s="1" customFormat="1" ht="9.9499999999999993" customHeight="1">
      <c r="A111" s="283"/>
      <c r="B111" s="110"/>
      <c r="C111" s="111" t="s">
        <v>516</v>
      </c>
      <c r="D111" s="112"/>
      <c r="E111" s="112"/>
      <c r="F111" s="113"/>
      <c r="G111" s="114">
        <f t="shared" si="77"/>
        <v>61</v>
      </c>
      <c r="H111" s="115">
        <f t="shared" si="78"/>
        <v>5300</v>
      </c>
      <c r="I111" s="116">
        <f t="shared" si="79"/>
        <v>323300</v>
      </c>
      <c r="J111" s="113"/>
      <c r="K111" s="117">
        <f t="shared" si="70"/>
        <v>46</v>
      </c>
      <c r="L111" s="118">
        <f t="shared" si="71"/>
        <v>5300</v>
      </c>
      <c r="M111" s="118">
        <f t="shared" si="72"/>
        <v>243800</v>
      </c>
      <c r="N111" s="128">
        <f t="shared" si="73"/>
        <v>15</v>
      </c>
      <c r="O111" s="118">
        <f t="shared" si="74"/>
        <v>5300</v>
      </c>
      <c r="P111" s="118">
        <f t="shared" si="69"/>
        <v>79500</v>
      </c>
      <c r="Q111" s="293"/>
      <c r="R111" s="131">
        <v>46</v>
      </c>
      <c r="S111" s="118">
        <v>5300</v>
      </c>
      <c r="T111" s="122">
        <f>IFERROR(SUM(R111*S111), "")</f>
        <v>243800</v>
      </c>
      <c r="U111" s="124"/>
      <c r="V111" s="118"/>
      <c r="W111" s="126"/>
      <c r="X111" s="124"/>
      <c r="Y111" s="118"/>
      <c r="Z111" s="126"/>
      <c r="AA111" s="125">
        <v>15</v>
      </c>
      <c r="AB111" s="118">
        <f>IFERROR(SUM(S111), "")</f>
        <v>5300</v>
      </c>
      <c r="AC111" s="122">
        <f t="shared" si="81"/>
        <v>79500</v>
      </c>
      <c r="AD111" s="124"/>
      <c r="AE111" s="118">
        <f>IFERROR(SUM(S111), "")</f>
        <v>5300</v>
      </c>
      <c r="AF111" s="126"/>
      <c r="AG111" s="127"/>
      <c r="AH111" s="118"/>
      <c r="AI111" s="118"/>
      <c r="AJ111" s="118"/>
      <c r="AK111" s="118"/>
    </row>
    <row r="112" spans="1:37" s="1" customFormat="1" ht="9.9499999999999993" customHeight="1">
      <c r="A112" s="283"/>
      <c r="B112" s="110"/>
      <c r="C112" s="111" t="s">
        <v>517</v>
      </c>
      <c r="D112" s="112"/>
      <c r="E112" s="112" t="s">
        <v>518</v>
      </c>
      <c r="F112" s="113"/>
      <c r="G112" s="114">
        <f t="shared" si="77"/>
        <v>0</v>
      </c>
      <c r="H112" s="115" t="str">
        <f t="shared" si="78"/>
        <v/>
      </c>
      <c r="I112" s="116">
        <f t="shared" si="79"/>
        <v>0</v>
      </c>
      <c r="J112" s="113"/>
      <c r="K112" s="117">
        <f t="shared" si="70"/>
        <v>0</v>
      </c>
      <c r="L112" s="118" t="str">
        <f t="shared" si="71"/>
        <v/>
      </c>
      <c r="M112" s="118">
        <f t="shared" si="72"/>
        <v>0</v>
      </c>
      <c r="N112" s="128">
        <f t="shared" si="73"/>
        <v>0</v>
      </c>
      <c r="O112" s="118" t="str">
        <f t="shared" si="74"/>
        <v/>
      </c>
      <c r="P112" s="118">
        <f t="shared" si="69"/>
        <v>0</v>
      </c>
      <c r="Q112" s="293"/>
      <c r="R112" s="131"/>
      <c r="S112" s="118"/>
      <c r="T112" s="122"/>
      <c r="U112" s="124"/>
      <c r="V112" s="118"/>
      <c r="W112" s="126"/>
      <c r="X112" s="124"/>
      <c r="Y112" s="118"/>
      <c r="Z112" s="126"/>
      <c r="AA112" s="125"/>
      <c r="AB112" s="118"/>
      <c r="AC112" s="126"/>
      <c r="AD112" s="124"/>
      <c r="AE112" s="118"/>
      <c r="AF112" s="126"/>
      <c r="AG112" s="127"/>
      <c r="AH112" s="118"/>
      <c r="AI112" s="118"/>
      <c r="AJ112" s="118"/>
      <c r="AK112" s="118"/>
    </row>
    <row r="113" spans="1:37" s="1" customFormat="1" ht="9.9499999999999993" customHeight="1">
      <c r="A113" s="283"/>
      <c r="B113" s="110"/>
      <c r="C113" s="111" t="s">
        <v>519</v>
      </c>
      <c r="D113" s="112"/>
      <c r="E113" s="112" t="s">
        <v>518</v>
      </c>
      <c r="F113" s="113"/>
      <c r="G113" s="114">
        <f t="shared" si="77"/>
        <v>0</v>
      </c>
      <c r="H113" s="115" t="str">
        <f t="shared" si="78"/>
        <v/>
      </c>
      <c r="I113" s="116">
        <f t="shared" si="79"/>
        <v>0</v>
      </c>
      <c r="J113" s="113"/>
      <c r="K113" s="117">
        <f t="shared" si="70"/>
        <v>0</v>
      </c>
      <c r="L113" s="118" t="str">
        <f t="shared" si="71"/>
        <v/>
      </c>
      <c r="M113" s="118">
        <f t="shared" si="72"/>
        <v>0</v>
      </c>
      <c r="N113" s="128">
        <f t="shared" si="73"/>
        <v>0</v>
      </c>
      <c r="O113" s="118" t="str">
        <f t="shared" si="74"/>
        <v/>
      </c>
      <c r="P113" s="118">
        <f t="shared" si="69"/>
        <v>0</v>
      </c>
      <c r="Q113" s="293"/>
      <c r="R113" s="131"/>
      <c r="S113" s="118"/>
      <c r="T113" s="122"/>
      <c r="U113" s="124"/>
      <c r="V113" s="118"/>
      <c r="W113" s="126"/>
      <c r="X113" s="124"/>
      <c r="Y113" s="118"/>
      <c r="Z113" s="126"/>
      <c r="AA113" s="125"/>
      <c r="AB113" s="118"/>
      <c r="AC113" s="126"/>
      <c r="AD113" s="124"/>
      <c r="AE113" s="118"/>
      <c r="AF113" s="126"/>
      <c r="AG113" s="127"/>
      <c r="AH113" s="118"/>
      <c r="AI113" s="118"/>
      <c r="AJ113" s="118"/>
      <c r="AK113" s="118"/>
    </row>
    <row r="114" spans="1:37" s="1" customFormat="1" ht="9.9499999999999993" customHeight="1">
      <c r="A114" s="283"/>
      <c r="B114" s="110"/>
      <c r="C114" s="111" t="s">
        <v>520</v>
      </c>
      <c r="D114" s="112"/>
      <c r="E114" s="112" t="s">
        <v>521</v>
      </c>
      <c r="F114" s="113"/>
      <c r="G114" s="114">
        <f t="shared" si="77"/>
        <v>268</v>
      </c>
      <c r="H114" s="115">
        <f t="shared" si="78"/>
        <v>1200</v>
      </c>
      <c r="I114" s="116">
        <f t="shared" si="79"/>
        <v>321600</v>
      </c>
      <c r="J114" s="113"/>
      <c r="K114" s="117">
        <f t="shared" si="70"/>
        <v>268</v>
      </c>
      <c r="L114" s="118">
        <f t="shared" si="71"/>
        <v>1200</v>
      </c>
      <c r="M114" s="118">
        <f t="shared" si="72"/>
        <v>321600</v>
      </c>
      <c r="N114" s="128">
        <f t="shared" si="73"/>
        <v>0</v>
      </c>
      <c r="O114" s="118" t="str">
        <f t="shared" si="74"/>
        <v/>
      </c>
      <c r="P114" s="118">
        <f t="shared" si="69"/>
        <v>0</v>
      </c>
      <c r="Q114" s="293"/>
      <c r="R114" s="131"/>
      <c r="S114" s="118"/>
      <c r="T114" s="122"/>
      <c r="U114" s="124">
        <v>184</v>
      </c>
      <c r="V114" s="118">
        <v>1200</v>
      </c>
      <c r="W114" s="122">
        <f>IFERROR(SUM(U114*V114), "")</f>
        <v>220800</v>
      </c>
      <c r="X114" s="124">
        <v>84</v>
      </c>
      <c r="Y114" s="118">
        <v>1200</v>
      </c>
      <c r="Z114" s="122">
        <f>IFERROR(SUM(X114*Y114), "")</f>
        <v>100800</v>
      </c>
      <c r="AA114" s="125"/>
      <c r="AB114" s="118"/>
      <c r="AC114" s="126"/>
      <c r="AD114" s="124"/>
      <c r="AE114" s="118"/>
      <c r="AF114" s="126"/>
      <c r="AG114" s="127"/>
      <c r="AH114" s="118"/>
      <c r="AI114" s="118"/>
      <c r="AJ114" s="118"/>
      <c r="AK114" s="118"/>
    </row>
    <row r="115" spans="1:37" s="1" customFormat="1" ht="9.9499999999999993" customHeight="1">
      <c r="A115" s="283"/>
      <c r="B115" s="110"/>
      <c r="C115" s="111" t="s">
        <v>522</v>
      </c>
      <c r="D115" s="112"/>
      <c r="E115" s="112" t="s">
        <v>518</v>
      </c>
      <c r="F115" s="113"/>
      <c r="G115" s="114">
        <f t="shared" si="77"/>
        <v>0</v>
      </c>
      <c r="H115" s="115" t="str">
        <f t="shared" si="78"/>
        <v/>
      </c>
      <c r="I115" s="116">
        <f t="shared" si="79"/>
        <v>0</v>
      </c>
      <c r="J115" s="113"/>
      <c r="K115" s="117">
        <f t="shared" si="70"/>
        <v>0</v>
      </c>
      <c r="L115" s="118" t="str">
        <f t="shared" si="71"/>
        <v/>
      </c>
      <c r="M115" s="118">
        <f t="shared" si="72"/>
        <v>0</v>
      </c>
      <c r="N115" s="128">
        <f t="shared" si="73"/>
        <v>0</v>
      </c>
      <c r="O115" s="118" t="str">
        <f t="shared" si="74"/>
        <v/>
      </c>
      <c r="P115" s="118">
        <f t="shared" si="69"/>
        <v>0</v>
      </c>
      <c r="Q115" s="293"/>
      <c r="R115" s="131"/>
      <c r="S115" s="118"/>
      <c r="T115" s="122"/>
      <c r="U115" s="124"/>
      <c r="V115" s="118"/>
      <c r="W115" s="126"/>
      <c r="X115" s="124"/>
      <c r="Y115" s="118"/>
      <c r="Z115" s="126"/>
      <c r="AA115" s="125"/>
      <c r="AB115" s="118"/>
      <c r="AC115" s="126"/>
      <c r="AD115" s="124"/>
      <c r="AE115" s="118"/>
      <c r="AF115" s="126"/>
      <c r="AG115" s="127"/>
      <c r="AH115" s="118"/>
      <c r="AI115" s="118"/>
      <c r="AJ115" s="118"/>
      <c r="AK115" s="118"/>
    </row>
    <row r="116" spans="1:37" s="1" customFormat="1" ht="9.9499999999999993" customHeight="1">
      <c r="A116" s="283"/>
      <c r="B116" s="110"/>
      <c r="C116" s="111" t="s">
        <v>523</v>
      </c>
      <c r="D116" s="112"/>
      <c r="E116" s="112" t="s">
        <v>518</v>
      </c>
      <c r="F116" s="113"/>
      <c r="G116" s="114">
        <f t="shared" si="77"/>
        <v>0</v>
      </c>
      <c r="H116" s="115" t="str">
        <f t="shared" si="78"/>
        <v/>
      </c>
      <c r="I116" s="116">
        <f t="shared" si="79"/>
        <v>0</v>
      </c>
      <c r="J116" s="113"/>
      <c r="K116" s="117">
        <f t="shared" si="70"/>
        <v>0</v>
      </c>
      <c r="L116" s="118" t="str">
        <f t="shared" si="71"/>
        <v/>
      </c>
      <c r="M116" s="118">
        <f t="shared" si="72"/>
        <v>0</v>
      </c>
      <c r="N116" s="128">
        <f t="shared" si="73"/>
        <v>0</v>
      </c>
      <c r="O116" s="118" t="str">
        <f t="shared" si="74"/>
        <v/>
      </c>
      <c r="P116" s="118">
        <f t="shared" si="69"/>
        <v>0</v>
      </c>
      <c r="Q116" s="293"/>
      <c r="R116" s="131"/>
      <c r="S116" s="118"/>
      <c r="T116" s="122"/>
      <c r="U116" s="124"/>
      <c r="V116" s="118"/>
      <c r="W116" s="126"/>
      <c r="X116" s="124"/>
      <c r="Y116" s="118"/>
      <c r="Z116" s="126"/>
      <c r="AA116" s="125"/>
      <c r="AB116" s="118"/>
      <c r="AC116" s="126"/>
      <c r="AD116" s="124"/>
      <c r="AE116" s="118"/>
      <c r="AF116" s="126"/>
      <c r="AG116" s="127"/>
      <c r="AH116" s="118"/>
      <c r="AI116" s="118"/>
      <c r="AJ116" s="118"/>
      <c r="AK116" s="118"/>
    </row>
    <row r="117" spans="1:37" s="1" customFormat="1" ht="9.9499999999999993" customHeight="1">
      <c r="A117" s="283"/>
      <c r="B117" s="110"/>
      <c r="C117" s="111" t="s">
        <v>524</v>
      </c>
      <c r="D117" s="112"/>
      <c r="E117" s="112"/>
      <c r="F117" s="113"/>
      <c r="G117" s="114">
        <f t="shared" si="77"/>
        <v>1236</v>
      </c>
      <c r="H117" s="115">
        <f t="shared" si="78"/>
        <v>550</v>
      </c>
      <c r="I117" s="116">
        <f t="shared" si="79"/>
        <v>679800</v>
      </c>
      <c r="J117" s="113"/>
      <c r="K117" s="117">
        <f t="shared" si="70"/>
        <v>852</v>
      </c>
      <c r="L117" s="118">
        <f t="shared" si="71"/>
        <v>550</v>
      </c>
      <c r="M117" s="118">
        <f t="shared" si="72"/>
        <v>468600</v>
      </c>
      <c r="N117" s="128">
        <f t="shared" si="73"/>
        <v>384</v>
      </c>
      <c r="O117" s="118">
        <f t="shared" si="74"/>
        <v>550</v>
      </c>
      <c r="P117" s="118">
        <f t="shared" si="69"/>
        <v>211200</v>
      </c>
      <c r="Q117" s="293"/>
      <c r="R117" s="131">
        <v>690</v>
      </c>
      <c r="S117" s="118">
        <v>550</v>
      </c>
      <c r="T117" s="122">
        <f>IFERROR(SUM(R117*S117), "")</f>
        <v>379500</v>
      </c>
      <c r="U117" s="124">
        <v>96</v>
      </c>
      <c r="V117" s="118">
        <f>IFERROR(SUM(S117), "")</f>
        <v>550</v>
      </c>
      <c r="W117" s="122">
        <f>IFERROR(SUM(U117*V117), "")</f>
        <v>52800</v>
      </c>
      <c r="X117" s="124">
        <v>66</v>
      </c>
      <c r="Y117" s="118">
        <f>IFERROR(SUM(S117), "")</f>
        <v>550</v>
      </c>
      <c r="Z117" s="122">
        <f>IFERROR(SUM(X117*Y117), "")</f>
        <v>36300</v>
      </c>
      <c r="AA117" s="125">
        <v>240</v>
      </c>
      <c r="AB117" s="118">
        <f>IFERROR(SUM(S117), "")</f>
        <v>550</v>
      </c>
      <c r="AC117" s="122">
        <f>IFERROR(SUM(AA117*AB117), "")</f>
        <v>132000</v>
      </c>
      <c r="AD117" s="124">
        <v>144</v>
      </c>
      <c r="AE117" s="118">
        <f>IFERROR(SUM(S117), "")</f>
        <v>550</v>
      </c>
      <c r="AF117" s="122">
        <f>IFERROR(SUM(AD117*AE117), "")</f>
        <v>79200</v>
      </c>
      <c r="AG117" s="127"/>
      <c r="AH117" s="118"/>
      <c r="AI117" s="118"/>
      <c r="AJ117" s="118"/>
      <c r="AK117" s="118"/>
    </row>
    <row r="118" spans="1:37" s="1" customFormat="1" ht="9.9499999999999993" customHeight="1">
      <c r="A118" s="283"/>
      <c r="B118" s="110"/>
      <c r="C118" s="111" t="s">
        <v>525</v>
      </c>
      <c r="D118" s="112"/>
      <c r="E118" s="112"/>
      <c r="F118" s="113"/>
      <c r="G118" s="114">
        <f t="shared" si="77"/>
        <v>1</v>
      </c>
      <c r="H118" s="115">
        <f t="shared" si="78"/>
        <v>10000</v>
      </c>
      <c r="I118" s="116">
        <f t="shared" si="79"/>
        <v>10000</v>
      </c>
      <c r="J118" s="113"/>
      <c r="K118" s="117">
        <f t="shared" si="70"/>
        <v>0</v>
      </c>
      <c r="L118" s="118" t="str">
        <f t="shared" si="71"/>
        <v/>
      </c>
      <c r="M118" s="118">
        <f t="shared" si="72"/>
        <v>0</v>
      </c>
      <c r="N118" s="128">
        <f t="shared" si="73"/>
        <v>1</v>
      </c>
      <c r="O118" s="118">
        <f t="shared" si="74"/>
        <v>10000</v>
      </c>
      <c r="P118" s="118">
        <f t="shared" si="69"/>
        <v>10000</v>
      </c>
      <c r="Q118" s="293"/>
      <c r="R118" s="131"/>
      <c r="S118" s="118"/>
      <c r="T118" s="122"/>
      <c r="U118" s="124"/>
      <c r="V118" s="118"/>
      <c r="W118" s="122"/>
      <c r="X118" s="124"/>
      <c r="Y118" s="118"/>
      <c r="Z118" s="122"/>
      <c r="AA118" s="125"/>
      <c r="AB118" s="118"/>
      <c r="AC118" s="122"/>
      <c r="AD118" s="124">
        <v>1</v>
      </c>
      <c r="AE118" s="118">
        <v>10000</v>
      </c>
      <c r="AF118" s="122">
        <f>IFERROR(SUM(AD118*AE118), "")</f>
        <v>10000</v>
      </c>
      <c r="AG118" s="127"/>
      <c r="AH118" s="118"/>
      <c r="AI118" s="118"/>
      <c r="AJ118" s="118"/>
      <c r="AK118" s="118"/>
    </row>
    <row r="119" spans="1:37" s="1" customFormat="1" ht="9.9499999999999993" customHeight="1">
      <c r="A119" s="283"/>
      <c r="B119" s="110"/>
      <c r="C119" s="111" t="s">
        <v>526</v>
      </c>
      <c r="D119" s="112"/>
      <c r="E119" s="112"/>
      <c r="F119" s="113"/>
      <c r="G119" s="114">
        <f t="shared" si="77"/>
        <v>1</v>
      </c>
      <c r="H119" s="115">
        <f t="shared" si="78"/>
        <v>30000</v>
      </c>
      <c r="I119" s="116">
        <f t="shared" si="79"/>
        <v>30000</v>
      </c>
      <c r="J119" s="113"/>
      <c r="K119" s="117">
        <f t="shared" si="70"/>
        <v>0</v>
      </c>
      <c r="L119" s="118" t="str">
        <f t="shared" si="71"/>
        <v/>
      </c>
      <c r="M119" s="118">
        <f t="shared" si="72"/>
        <v>0</v>
      </c>
      <c r="N119" s="128">
        <f t="shared" si="73"/>
        <v>1</v>
      </c>
      <c r="O119" s="118">
        <f t="shared" si="74"/>
        <v>30000</v>
      </c>
      <c r="P119" s="118">
        <f t="shared" si="69"/>
        <v>30000</v>
      </c>
      <c r="Q119" s="293"/>
      <c r="R119" s="131"/>
      <c r="S119" s="118"/>
      <c r="T119" s="122"/>
      <c r="U119" s="124"/>
      <c r="V119" s="118"/>
      <c r="W119" s="122"/>
      <c r="X119" s="124"/>
      <c r="Y119" s="118"/>
      <c r="Z119" s="122"/>
      <c r="AA119" s="125">
        <v>1</v>
      </c>
      <c r="AB119" s="118">
        <v>30000</v>
      </c>
      <c r="AC119" s="122">
        <f>IFERROR(SUM(AA119*AB119), "")</f>
        <v>30000</v>
      </c>
      <c r="AD119" s="124"/>
      <c r="AE119" s="118"/>
      <c r="AF119" s="122"/>
      <c r="AG119" s="127"/>
      <c r="AH119" s="118"/>
      <c r="AI119" s="118"/>
      <c r="AJ119" s="118"/>
      <c r="AK119" s="118"/>
    </row>
    <row r="120" spans="1:37" s="1" customFormat="1" ht="9.9499999999999993" customHeight="1">
      <c r="A120" s="283"/>
      <c r="B120" s="110"/>
      <c r="C120" s="111" t="s">
        <v>527</v>
      </c>
      <c r="D120" s="112"/>
      <c r="E120" s="112" t="s">
        <v>528</v>
      </c>
      <c r="F120" s="113"/>
      <c r="G120" s="114">
        <f t="shared" si="77"/>
        <v>5</v>
      </c>
      <c r="H120" s="115">
        <f t="shared" si="78"/>
        <v>112000</v>
      </c>
      <c r="I120" s="116">
        <f t="shared" si="79"/>
        <v>560000</v>
      </c>
      <c r="J120" s="113"/>
      <c r="K120" s="117">
        <f t="shared" si="70"/>
        <v>3</v>
      </c>
      <c r="L120" s="118">
        <f t="shared" si="71"/>
        <v>120000</v>
      </c>
      <c r="M120" s="118">
        <f t="shared" si="72"/>
        <v>360000</v>
      </c>
      <c r="N120" s="128">
        <f t="shared" si="73"/>
        <v>2</v>
      </c>
      <c r="O120" s="118">
        <f t="shared" si="74"/>
        <v>100000</v>
      </c>
      <c r="P120" s="118">
        <f t="shared" si="69"/>
        <v>200000</v>
      </c>
      <c r="Q120" s="293"/>
      <c r="R120" s="131">
        <v>1</v>
      </c>
      <c r="S120" s="118">
        <v>200000</v>
      </c>
      <c r="T120" s="122">
        <f>IFERROR(SUM(R120*S120), "")</f>
        <v>200000</v>
      </c>
      <c r="U120" s="124">
        <v>1</v>
      </c>
      <c r="V120" s="118">
        <v>80000</v>
      </c>
      <c r="W120" s="122">
        <f>IFERROR(SUM(U120*V120), "")</f>
        <v>80000</v>
      </c>
      <c r="X120" s="124">
        <v>1</v>
      </c>
      <c r="Y120" s="118">
        <v>80000</v>
      </c>
      <c r="Z120" s="122">
        <f>IFERROR(SUM(X120*Y120), "")</f>
        <v>80000</v>
      </c>
      <c r="AA120" s="125">
        <v>1</v>
      </c>
      <c r="AB120" s="118">
        <v>100000</v>
      </c>
      <c r="AC120" s="122">
        <f>IFERROR(SUM(AA120*AB120), "")</f>
        <v>100000</v>
      </c>
      <c r="AD120" s="124">
        <v>1</v>
      </c>
      <c r="AE120" s="118">
        <v>100000</v>
      </c>
      <c r="AF120" s="122">
        <f>IFERROR(SUM(AD120*AE120), "")</f>
        <v>100000</v>
      </c>
      <c r="AG120" s="127"/>
      <c r="AH120" s="118"/>
      <c r="AI120" s="118"/>
      <c r="AJ120" s="118"/>
      <c r="AK120" s="118"/>
    </row>
    <row r="121" spans="1:37" s="1" customFormat="1" ht="9.9499999999999993" customHeight="1">
      <c r="A121" s="283"/>
      <c r="B121" s="110"/>
      <c r="C121" s="111" t="s">
        <v>529</v>
      </c>
      <c r="D121" s="112"/>
      <c r="E121" s="112" t="s">
        <v>530</v>
      </c>
      <c r="F121" s="113"/>
      <c r="G121" s="114">
        <f t="shared" si="77"/>
        <v>5</v>
      </c>
      <c r="H121" s="115">
        <f t="shared" si="78"/>
        <v>90000</v>
      </c>
      <c r="I121" s="116">
        <f t="shared" si="79"/>
        <v>450000</v>
      </c>
      <c r="J121" s="113"/>
      <c r="K121" s="117">
        <f t="shared" si="70"/>
        <v>3</v>
      </c>
      <c r="L121" s="118">
        <f t="shared" si="71"/>
        <v>100000</v>
      </c>
      <c r="M121" s="118">
        <f t="shared" si="72"/>
        <v>300000</v>
      </c>
      <c r="N121" s="128">
        <f t="shared" si="73"/>
        <v>2</v>
      </c>
      <c r="O121" s="118">
        <f t="shared" si="74"/>
        <v>75000</v>
      </c>
      <c r="P121" s="118">
        <f t="shared" si="69"/>
        <v>150000</v>
      </c>
      <c r="Q121" s="293"/>
      <c r="R121" s="131">
        <v>1</v>
      </c>
      <c r="S121" s="118">
        <v>200000</v>
      </c>
      <c r="T121" s="122">
        <f>IFERROR(SUM(R121*S121), "")</f>
        <v>200000</v>
      </c>
      <c r="U121" s="124">
        <v>1</v>
      </c>
      <c r="V121" s="118">
        <v>50000</v>
      </c>
      <c r="W121" s="122">
        <f>IFERROR(SUM(U121*V121), "")</f>
        <v>50000</v>
      </c>
      <c r="X121" s="124">
        <v>1</v>
      </c>
      <c r="Y121" s="118">
        <v>50000</v>
      </c>
      <c r="Z121" s="122">
        <f>IFERROR(SUM(X121*Y121), "")</f>
        <v>50000</v>
      </c>
      <c r="AA121" s="125">
        <v>1</v>
      </c>
      <c r="AB121" s="118">
        <v>100000</v>
      </c>
      <c r="AC121" s="122">
        <f>IFERROR(SUM(AA121*AB121), "")</f>
        <v>100000</v>
      </c>
      <c r="AD121" s="124">
        <v>1</v>
      </c>
      <c r="AE121" s="118">
        <v>50000</v>
      </c>
      <c r="AF121" s="122">
        <f>IFERROR(SUM(AD121*AE121), "")</f>
        <v>50000</v>
      </c>
      <c r="AG121" s="127"/>
      <c r="AH121" s="118"/>
      <c r="AI121" s="118"/>
      <c r="AJ121" s="118"/>
      <c r="AK121" s="118"/>
    </row>
    <row r="122" spans="1:37" s="1" customFormat="1" ht="9.9499999999999993" customHeight="1">
      <c r="A122" s="283"/>
      <c r="B122" s="135"/>
      <c r="C122" s="136"/>
      <c r="D122" s="137"/>
      <c r="E122" s="137"/>
      <c r="F122" s="138"/>
      <c r="G122" s="139"/>
      <c r="H122" s="140"/>
      <c r="I122" s="129">
        <f t="shared" si="79"/>
        <v>4339760</v>
      </c>
      <c r="J122" s="138"/>
      <c r="K122" s="106"/>
      <c r="L122" s="118"/>
      <c r="M122" s="107">
        <f t="shared" si="72"/>
        <v>3227660</v>
      </c>
      <c r="N122" s="119"/>
      <c r="O122" s="118"/>
      <c r="P122" s="130">
        <f t="shared" si="69"/>
        <v>1112100</v>
      </c>
      <c r="Q122" s="293"/>
      <c r="R122" s="131"/>
      <c r="S122" s="144" t="s">
        <v>531</v>
      </c>
      <c r="T122" s="145">
        <f>IFERROR(SUM(T98:T121), "")</f>
        <v>1854960</v>
      </c>
      <c r="U122" s="146"/>
      <c r="V122" s="134" t="s">
        <v>390</v>
      </c>
      <c r="W122" s="145">
        <f>IFERROR(SUM(W98:W121), "")</f>
        <v>403600</v>
      </c>
      <c r="X122" s="147"/>
      <c r="Y122" s="134" t="s">
        <v>390</v>
      </c>
      <c r="Z122" s="145">
        <f>IFERROR(SUM(Z71:Z121), "")</f>
        <v>969100</v>
      </c>
      <c r="AA122" s="125"/>
      <c r="AB122" s="134" t="s">
        <v>390</v>
      </c>
      <c r="AC122" s="145">
        <f>IFERROR(SUM(AC71:AC121), "")</f>
        <v>872900</v>
      </c>
      <c r="AD122" s="124"/>
      <c r="AE122" s="134" t="s">
        <v>390</v>
      </c>
      <c r="AF122" s="145">
        <f>IFERROR(SUM(AF71:AF121), "")</f>
        <v>239200</v>
      </c>
      <c r="AG122" s="127"/>
      <c r="AH122" s="118"/>
      <c r="AI122" s="118"/>
      <c r="AJ122" s="118"/>
      <c r="AK122" s="118"/>
    </row>
    <row r="123" spans="1:37" s="235" customFormat="1" ht="9.9499999999999993" customHeight="1">
      <c r="A123" s="283"/>
      <c r="B123" s="218" t="s">
        <v>532</v>
      </c>
      <c r="C123" s="219" t="s">
        <v>533</v>
      </c>
      <c r="D123" s="220"/>
      <c r="E123" s="220" t="s">
        <v>534</v>
      </c>
      <c r="F123" s="221"/>
      <c r="G123" s="222">
        <f t="shared" ref="G123:G154" si="82">IFERROR(SUM(K123+N123), "")</f>
        <v>0</v>
      </c>
      <c r="H123" s="223" t="str">
        <f t="shared" ref="H123:H154" si="83">IFERROR(SUM(I123/G123), "")</f>
        <v/>
      </c>
      <c r="I123" s="224">
        <f t="shared" si="79"/>
        <v>0</v>
      </c>
      <c r="J123" s="221"/>
      <c r="K123" s="238"/>
      <c r="L123" s="228"/>
      <c r="M123" s="228">
        <f t="shared" si="72"/>
        <v>0</v>
      </c>
      <c r="N123" s="227">
        <f t="shared" ref="N123:N154" si="84">IFERROR(SUM(AA123+AD123), "")</f>
        <v>0</v>
      </c>
      <c r="O123" s="226" t="str">
        <f t="shared" ref="O123:O154" si="85">IFERROR(SUM(P123/N123), "")</f>
        <v/>
      </c>
      <c r="P123" s="226">
        <f t="shared" si="69"/>
        <v>0</v>
      </c>
      <c r="Q123" s="292"/>
      <c r="R123" s="229"/>
      <c r="S123" s="228"/>
      <c r="T123" s="230"/>
      <c r="U123" s="231"/>
      <c r="V123" s="228">
        <f>IFERROR(SUM(S123), "")</f>
        <v>0</v>
      </c>
      <c r="W123" s="232"/>
      <c r="X123" s="228"/>
      <c r="Y123" s="228">
        <f t="shared" ref="Y123:Y143" si="86">IFERROR(SUM(S123), "")</f>
        <v>0</v>
      </c>
      <c r="Z123" s="232"/>
      <c r="AA123" s="233"/>
      <c r="AB123" s="228">
        <f t="shared" ref="AB123:AB143" si="87">IFERROR(SUM(S123), "")</f>
        <v>0</v>
      </c>
      <c r="AC123" s="232"/>
      <c r="AD123" s="231"/>
      <c r="AE123" s="228">
        <f t="shared" ref="AE123:AE143" si="88">IFERROR(SUM(S123), "")</f>
        <v>0</v>
      </c>
      <c r="AF123" s="232"/>
      <c r="AG123" s="234"/>
      <c r="AH123" s="228"/>
      <c r="AI123" s="228"/>
      <c r="AJ123" s="228"/>
      <c r="AK123" s="228"/>
    </row>
    <row r="124" spans="1:37" s="1" customFormat="1" ht="9.9499999999999993" customHeight="1">
      <c r="A124" s="283"/>
      <c r="B124" s="110"/>
      <c r="C124" s="111" t="s">
        <v>535</v>
      </c>
      <c r="D124" s="112"/>
      <c r="E124" s="112"/>
      <c r="F124" s="113"/>
      <c r="G124" s="114">
        <f t="shared" si="82"/>
        <v>15.2</v>
      </c>
      <c r="H124" s="115">
        <f t="shared" si="83"/>
        <v>50</v>
      </c>
      <c r="I124" s="116">
        <f t="shared" si="79"/>
        <v>760</v>
      </c>
      <c r="J124" s="113"/>
      <c r="K124" s="117">
        <f t="shared" ref="K124:K168" si="89">IFERROR(SUM(R124+U124+X124), "")</f>
        <v>15.2</v>
      </c>
      <c r="L124" s="118">
        <f t="shared" ref="L124:L168" si="90">IFERROR(SUM(M124/K124), "")</f>
        <v>50</v>
      </c>
      <c r="M124" s="118">
        <f t="shared" si="72"/>
        <v>760</v>
      </c>
      <c r="N124" s="128">
        <f t="shared" si="84"/>
        <v>0</v>
      </c>
      <c r="O124" s="118" t="str">
        <f t="shared" si="85"/>
        <v/>
      </c>
      <c r="P124" s="118">
        <f t="shared" si="69"/>
        <v>0</v>
      </c>
      <c r="Q124" s="293"/>
      <c r="R124" s="131">
        <v>15.2</v>
      </c>
      <c r="S124" s="118">
        <v>50</v>
      </c>
      <c r="T124" s="122">
        <f t="shared" ref="T124:T132" si="91">IFERROR(SUM(R124*S124), "")</f>
        <v>760</v>
      </c>
      <c r="U124" s="124"/>
      <c r="V124" s="118"/>
      <c r="W124" s="126"/>
      <c r="X124" s="118"/>
      <c r="Y124" s="118">
        <f t="shared" si="86"/>
        <v>50</v>
      </c>
      <c r="Z124" s="126"/>
      <c r="AA124" s="125"/>
      <c r="AB124" s="118">
        <f t="shared" si="87"/>
        <v>50</v>
      </c>
      <c r="AC124" s="126"/>
      <c r="AD124" s="124"/>
      <c r="AE124" s="118">
        <f t="shared" si="88"/>
        <v>50</v>
      </c>
      <c r="AF124" s="126"/>
      <c r="AG124" s="127"/>
      <c r="AH124" s="118"/>
      <c r="AI124" s="118"/>
      <c r="AJ124" s="118"/>
      <c r="AK124" s="118"/>
    </row>
    <row r="125" spans="1:37" s="1" customFormat="1" ht="9.9499999999999993" customHeight="1">
      <c r="A125" s="283"/>
      <c r="B125" s="110"/>
      <c r="C125" s="111" t="s">
        <v>536</v>
      </c>
      <c r="D125" s="112"/>
      <c r="E125" s="112" t="s">
        <v>537</v>
      </c>
      <c r="F125" s="113"/>
      <c r="G125" s="114">
        <f t="shared" si="82"/>
        <v>15.2</v>
      </c>
      <c r="H125" s="115">
        <f t="shared" si="83"/>
        <v>2500</v>
      </c>
      <c r="I125" s="116">
        <f t="shared" si="79"/>
        <v>38000</v>
      </c>
      <c r="J125" s="113"/>
      <c r="K125" s="117">
        <f t="shared" si="89"/>
        <v>15.2</v>
      </c>
      <c r="L125" s="118">
        <f t="shared" si="90"/>
        <v>2500</v>
      </c>
      <c r="M125" s="118">
        <f t="shared" si="72"/>
        <v>38000</v>
      </c>
      <c r="N125" s="128">
        <f t="shared" si="84"/>
        <v>0</v>
      </c>
      <c r="O125" s="118" t="str">
        <f t="shared" si="85"/>
        <v/>
      </c>
      <c r="P125" s="118">
        <f t="shared" si="69"/>
        <v>0</v>
      </c>
      <c r="Q125" s="293"/>
      <c r="R125" s="131">
        <v>15.2</v>
      </c>
      <c r="S125" s="118">
        <v>2500</v>
      </c>
      <c r="T125" s="122">
        <f t="shared" si="91"/>
        <v>38000</v>
      </c>
      <c r="U125" s="124"/>
      <c r="V125" s="118"/>
      <c r="W125" s="126"/>
      <c r="X125" s="118"/>
      <c r="Y125" s="118">
        <f t="shared" si="86"/>
        <v>2500</v>
      </c>
      <c r="Z125" s="126"/>
      <c r="AA125" s="125"/>
      <c r="AB125" s="118">
        <f t="shared" si="87"/>
        <v>2500</v>
      </c>
      <c r="AC125" s="126"/>
      <c r="AD125" s="124"/>
      <c r="AE125" s="118">
        <f t="shared" si="88"/>
        <v>2500</v>
      </c>
      <c r="AF125" s="126"/>
      <c r="AG125" s="127"/>
      <c r="AH125" s="118"/>
      <c r="AI125" s="118"/>
      <c r="AJ125" s="118"/>
      <c r="AK125" s="118"/>
    </row>
    <row r="126" spans="1:37" s="1" customFormat="1" ht="9.9499999999999993" customHeight="1">
      <c r="A126" s="283"/>
      <c r="B126" s="110"/>
      <c r="C126" s="111" t="s">
        <v>538</v>
      </c>
      <c r="D126" s="112"/>
      <c r="E126" s="1" t="s">
        <v>539</v>
      </c>
      <c r="F126" s="113"/>
      <c r="G126" s="114">
        <f t="shared" si="82"/>
        <v>15.2</v>
      </c>
      <c r="H126" s="115">
        <f t="shared" si="83"/>
        <v>500</v>
      </c>
      <c r="I126" s="116">
        <f t="shared" si="79"/>
        <v>7600</v>
      </c>
      <c r="J126" s="113"/>
      <c r="K126" s="117">
        <f t="shared" si="89"/>
        <v>15.2</v>
      </c>
      <c r="L126" s="118">
        <f t="shared" si="90"/>
        <v>500</v>
      </c>
      <c r="M126" s="118">
        <f t="shared" si="72"/>
        <v>7600</v>
      </c>
      <c r="N126" s="128">
        <f t="shared" si="84"/>
        <v>0</v>
      </c>
      <c r="O126" s="118" t="str">
        <f t="shared" si="85"/>
        <v/>
      </c>
      <c r="P126" s="118">
        <f t="shared" si="69"/>
        <v>0</v>
      </c>
      <c r="Q126" s="293"/>
      <c r="R126" s="131">
        <v>15.2</v>
      </c>
      <c r="S126" s="118">
        <v>500</v>
      </c>
      <c r="T126" s="122">
        <f t="shared" si="91"/>
        <v>7600</v>
      </c>
      <c r="U126" s="124"/>
      <c r="V126" s="118"/>
      <c r="W126" s="126"/>
      <c r="X126" s="118"/>
      <c r="Y126" s="118">
        <f t="shared" si="86"/>
        <v>500</v>
      </c>
      <c r="Z126" s="126"/>
      <c r="AA126" s="125"/>
      <c r="AB126" s="118">
        <f t="shared" si="87"/>
        <v>500</v>
      </c>
      <c r="AC126" s="126"/>
      <c r="AD126" s="124"/>
      <c r="AE126" s="118">
        <f t="shared" si="88"/>
        <v>500</v>
      </c>
      <c r="AF126" s="126"/>
      <c r="AG126" s="127"/>
      <c r="AH126" s="118"/>
      <c r="AI126" s="118"/>
      <c r="AJ126" s="118"/>
      <c r="AK126" s="118"/>
    </row>
    <row r="127" spans="1:37" s="1" customFormat="1" ht="9.9499999999999993" customHeight="1">
      <c r="A127" s="283"/>
      <c r="B127" s="110"/>
      <c r="C127" s="111" t="s">
        <v>540</v>
      </c>
      <c r="D127" s="112"/>
      <c r="E127" s="112" t="s">
        <v>541</v>
      </c>
      <c r="F127" s="113"/>
      <c r="G127" s="114">
        <f t="shared" si="82"/>
        <v>10.8</v>
      </c>
      <c r="H127" s="115">
        <f t="shared" si="83"/>
        <v>4300</v>
      </c>
      <c r="I127" s="116">
        <f t="shared" si="79"/>
        <v>46440</v>
      </c>
      <c r="J127" s="113"/>
      <c r="K127" s="117">
        <f t="shared" si="89"/>
        <v>10.8</v>
      </c>
      <c r="L127" s="118">
        <f t="shared" si="90"/>
        <v>4300</v>
      </c>
      <c r="M127" s="118">
        <f t="shared" si="72"/>
        <v>46440</v>
      </c>
      <c r="N127" s="128">
        <f t="shared" si="84"/>
        <v>0</v>
      </c>
      <c r="O127" s="118" t="str">
        <f t="shared" si="85"/>
        <v/>
      </c>
      <c r="P127" s="118">
        <f t="shared" si="69"/>
        <v>0</v>
      </c>
      <c r="Q127" s="293"/>
      <c r="R127" s="131">
        <v>10.8</v>
      </c>
      <c r="S127" s="118">
        <v>4300</v>
      </c>
      <c r="T127" s="122">
        <f t="shared" si="91"/>
        <v>46440</v>
      </c>
      <c r="U127" s="124"/>
      <c r="V127" s="118"/>
      <c r="W127" s="126"/>
      <c r="X127" s="118"/>
      <c r="Y127" s="118">
        <f t="shared" si="86"/>
        <v>4300</v>
      </c>
      <c r="Z127" s="126"/>
      <c r="AA127" s="125"/>
      <c r="AB127" s="118">
        <f t="shared" si="87"/>
        <v>4300</v>
      </c>
      <c r="AC127" s="126"/>
      <c r="AD127" s="124"/>
      <c r="AE127" s="118">
        <f t="shared" si="88"/>
        <v>4300</v>
      </c>
      <c r="AF127" s="126"/>
      <c r="AG127" s="127"/>
      <c r="AH127" s="118"/>
      <c r="AI127" s="118"/>
      <c r="AJ127" s="118"/>
      <c r="AK127" s="118"/>
    </row>
    <row r="128" spans="1:37" s="1" customFormat="1" ht="9.9499999999999993" customHeight="1">
      <c r="A128" s="283"/>
      <c r="B128" s="110"/>
      <c r="C128" s="111" t="s">
        <v>542</v>
      </c>
      <c r="D128" s="112"/>
      <c r="E128" s="112" t="s">
        <v>543</v>
      </c>
      <c r="F128" s="113"/>
      <c r="G128" s="114">
        <f t="shared" si="82"/>
        <v>4.4000000000000004</v>
      </c>
      <c r="H128" s="115">
        <f t="shared" si="83"/>
        <v>4300</v>
      </c>
      <c r="I128" s="116">
        <f t="shared" si="79"/>
        <v>18920</v>
      </c>
      <c r="J128" s="113"/>
      <c r="K128" s="117">
        <f t="shared" si="89"/>
        <v>4.4000000000000004</v>
      </c>
      <c r="L128" s="118">
        <f t="shared" si="90"/>
        <v>4300</v>
      </c>
      <c r="M128" s="118">
        <f t="shared" si="72"/>
        <v>18920</v>
      </c>
      <c r="N128" s="128">
        <f t="shared" si="84"/>
        <v>0</v>
      </c>
      <c r="O128" s="118" t="str">
        <f t="shared" si="85"/>
        <v/>
      </c>
      <c r="P128" s="118">
        <f t="shared" si="69"/>
        <v>0</v>
      </c>
      <c r="Q128" s="293"/>
      <c r="R128" s="131">
        <v>4.4000000000000004</v>
      </c>
      <c r="S128" s="118">
        <v>4300</v>
      </c>
      <c r="T128" s="122">
        <f t="shared" si="91"/>
        <v>18920</v>
      </c>
      <c r="U128" s="124"/>
      <c r="V128" s="118"/>
      <c r="W128" s="126"/>
      <c r="X128" s="118"/>
      <c r="Y128" s="118">
        <f t="shared" si="86"/>
        <v>4300</v>
      </c>
      <c r="Z128" s="126"/>
      <c r="AA128" s="125"/>
      <c r="AB128" s="118">
        <f t="shared" si="87"/>
        <v>4300</v>
      </c>
      <c r="AC128" s="126"/>
      <c r="AD128" s="124"/>
      <c r="AE128" s="118">
        <f t="shared" si="88"/>
        <v>4300</v>
      </c>
      <c r="AF128" s="126"/>
      <c r="AG128" s="127"/>
      <c r="AH128" s="118"/>
      <c r="AI128" s="118"/>
      <c r="AJ128" s="118"/>
      <c r="AK128" s="118"/>
    </row>
    <row r="129" spans="1:37" s="1" customFormat="1" ht="9.9499999999999993" customHeight="1">
      <c r="A129" s="283"/>
      <c r="B129" s="110"/>
      <c r="C129" s="111" t="s">
        <v>544</v>
      </c>
      <c r="D129" s="112"/>
      <c r="E129" s="112" t="s">
        <v>545</v>
      </c>
      <c r="F129" s="113"/>
      <c r="G129" s="114">
        <f t="shared" si="82"/>
        <v>14.8</v>
      </c>
      <c r="H129" s="115">
        <f t="shared" si="83"/>
        <v>1500</v>
      </c>
      <c r="I129" s="116">
        <f t="shared" si="79"/>
        <v>22200</v>
      </c>
      <c r="J129" s="113"/>
      <c r="K129" s="117">
        <f t="shared" si="89"/>
        <v>14.8</v>
      </c>
      <c r="L129" s="118">
        <f t="shared" si="90"/>
        <v>1500</v>
      </c>
      <c r="M129" s="118">
        <f t="shared" si="72"/>
        <v>22200</v>
      </c>
      <c r="N129" s="128">
        <f t="shared" si="84"/>
        <v>0</v>
      </c>
      <c r="O129" s="118" t="str">
        <f t="shared" si="85"/>
        <v/>
      </c>
      <c r="P129" s="118">
        <f t="shared" si="69"/>
        <v>0</v>
      </c>
      <c r="Q129" s="293"/>
      <c r="R129" s="131">
        <v>14.8</v>
      </c>
      <c r="S129" s="118">
        <v>1500</v>
      </c>
      <c r="T129" s="122">
        <f t="shared" si="91"/>
        <v>22200</v>
      </c>
      <c r="U129" s="124"/>
      <c r="V129" s="118"/>
      <c r="W129" s="126"/>
      <c r="X129" s="118"/>
      <c r="Y129" s="118">
        <f t="shared" si="86"/>
        <v>1500</v>
      </c>
      <c r="Z129" s="126"/>
      <c r="AA129" s="125"/>
      <c r="AB129" s="118">
        <f t="shared" si="87"/>
        <v>1500</v>
      </c>
      <c r="AC129" s="126"/>
      <c r="AD129" s="124"/>
      <c r="AE129" s="118">
        <f t="shared" si="88"/>
        <v>1500</v>
      </c>
      <c r="AF129" s="126"/>
      <c r="AG129" s="127"/>
      <c r="AH129" s="118"/>
      <c r="AI129" s="118"/>
      <c r="AJ129" s="118"/>
      <c r="AK129" s="118"/>
    </row>
    <row r="130" spans="1:37" s="1" customFormat="1" ht="9.9499999999999993" customHeight="1">
      <c r="A130" s="283"/>
      <c r="B130" s="110"/>
      <c r="C130" s="111" t="s">
        <v>546</v>
      </c>
      <c r="D130" s="112"/>
      <c r="E130" s="112"/>
      <c r="F130" s="113"/>
      <c r="G130" s="114">
        <f t="shared" si="82"/>
        <v>14.8</v>
      </c>
      <c r="H130" s="115">
        <f t="shared" si="83"/>
        <v>300</v>
      </c>
      <c r="I130" s="116">
        <f t="shared" si="79"/>
        <v>4440</v>
      </c>
      <c r="J130" s="113"/>
      <c r="K130" s="117">
        <f t="shared" si="89"/>
        <v>14.8</v>
      </c>
      <c r="L130" s="118">
        <f t="shared" si="90"/>
        <v>300</v>
      </c>
      <c r="M130" s="118">
        <f t="shared" si="72"/>
        <v>4440</v>
      </c>
      <c r="N130" s="128">
        <f t="shared" si="84"/>
        <v>0</v>
      </c>
      <c r="O130" s="118" t="str">
        <f t="shared" si="85"/>
        <v/>
      </c>
      <c r="P130" s="118">
        <f t="shared" si="69"/>
        <v>0</v>
      </c>
      <c r="Q130" s="293"/>
      <c r="R130" s="131">
        <v>14.8</v>
      </c>
      <c r="S130" s="118">
        <v>300</v>
      </c>
      <c r="T130" s="122">
        <f t="shared" si="91"/>
        <v>4440</v>
      </c>
      <c r="U130" s="124"/>
      <c r="V130" s="118"/>
      <c r="W130" s="126"/>
      <c r="X130" s="118"/>
      <c r="Y130" s="118">
        <f t="shared" si="86"/>
        <v>300</v>
      </c>
      <c r="Z130" s="126"/>
      <c r="AA130" s="125"/>
      <c r="AB130" s="118">
        <f t="shared" si="87"/>
        <v>300</v>
      </c>
      <c r="AC130" s="126"/>
      <c r="AD130" s="124"/>
      <c r="AE130" s="118">
        <f t="shared" si="88"/>
        <v>300</v>
      </c>
      <c r="AF130" s="126"/>
      <c r="AG130" s="127"/>
      <c r="AH130" s="118"/>
      <c r="AI130" s="118"/>
      <c r="AJ130" s="118"/>
      <c r="AK130" s="118"/>
    </row>
    <row r="131" spans="1:37" s="1" customFormat="1" ht="9.9499999999999993" customHeight="1">
      <c r="A131" s="283"/>
      <c r="B131" s="110"/>
      <c r="C131" s="111" t="s">
        <v>547</v>
      </c>
      <c r="D131" s="112"/>
      <c r="E131" s="112"/>
      <c r="F131" s="113"/>
      <c r="G131" s="114">
        <f t="shared" si="82"/>
        <v>1</v>
      </c>
      <c r="H131" s="115">
        <f t="shared" si="83"/>
        <v>12000</v>
      </c>
      <c r="I131" s="116">
        <f t="shared" si="79"/>
        <v>12000</v>
      </c>
      <c r="J131" s="113"/>
      <c r="K131" s="117">
        <f t="shared" si="89"/>
        <v>1</v>
      </c>
      <c r="L131" s="118">
        <f t="shared" si="90"/>
        <v>12000</v>
      </c>
      <c r="M131" s="118">
        <f t="shared" si="72"/>
        <v>12000</v>
      </c>
      <c r="N131" s="128">
        <f t="shared" si="84"/>
        <v>0</v>
      </c>
      <c r="O131" s="118" t="str">
        <f t="shared" si="85"/>
        <v/>
      </c>
      <c r="P131" s="118">
        <f t="shared" si="69"/>
        <v>0</v>
      </c>
      <c r="Q131" s="293"/>
      <c r="R131" s="131">
        <v>1</v>
      </c>
      <c r="S131" s="118">
        <v>12000</v>
      </c>
      <c r="T131" s="122">
        <f t="shared" si="91"/>
        <v>12000</v>
      </c>
      <c r="U131" s="124"/>
      <c r="V131" s="118"/>
      <c r="W131" s="126"/>
      <c r="X131" s="118"/>
      <c r="Y131" s="118">
        <f t="shared" si="86"/>
        <v>12000</v>
      </c>
      <c r="Z131" s="126"/>
      <c r="AA131" s="125"/>
      <c r="AB131" s="118">
        <f t="shared" si="87"/>
        <v>12000</v>
      </c>
      <c r="AC131" s="126"/>
      <c r="AD131" s="124"/>
      <c r="AE131" s="118">
        <f t="shared" si="88"/>
        <v>12000</v>
      </c>
      <c r="AF131" s="126"/>
      <c r="AG131" s="127"/>
      <c r="AH131" s="118"/>
      <c r="AI131" s="118"/>
      <c r="AJ131" s="118"/>
      <c r="AK131" s="118"/>
    </row>
    <row r="132" spans="1:37" s="1" customFormat="1" ht="9.9499999999999993" customHeight="1">
      <c r="A132" s="283"/>
      <c r="B132" s="110"/>
      <c r="C132" s="111" t="s">
        <v>548</v>
      </c>
      <c r="D132" s="112"/>
      <c r="E132" s="112"/>
      <c r="F132" s="113"/>
      <c r="G132" s="114">
        <f t="shared" si="82"/>
        <v>1</v>
      </c>
      <c r="H132" s="115">
        <f t="shared" si="83"/>
        <v>8000</v>
      </c>
      <c r="I132" s="116">
        <f t="shared" si="79"/>
        <v>8000</v>
      </c>
      <c r="J132" s="113"/>
      <c r="K132" s="117">
        <f t="shared" si="89"/>
        <v>1</v>
      </c>
      <c r="L132" s="118">
        <f t="shared" si="90"/>
        <v>8000</v>
      </c>
      <c r="M132" s="118">
        <f t="shared" si="72"/>
        <v>8000</v>
      </c>
      <c r="N132" s="128">
        <f t="shared" si="84"/>
        <v>0</v>
      </c>
      <c r="O132" s="118" t="str">
        <f t="shared" si="85"/>
        <v/>
      </c>
      <c r="P132" s="118">
        <f t="shared" si="69"/>
        <v>0</v>
      </c>
      <c r="Q132" s="293"/>
      <c r="R132" s="131">
        <v>1</v>
      </c>
      <c r="S132" s="118">
        <v>8000</v>
      </c>
      <c r="T132" s="122">
        <f t="shared" si="91"/>
        <v>8000</v>
      </c>
      <c r="U132" s="124"/>
      <c r="V132" s="118"/>
      <c r="W132" s="126"/>
      <c r="X132" s="118"/>
      <c r="Y132" s="118">
        <f t="shared" si="86"/>
        <v>8000</v>
      </c>
      <c r="Z132" s="126"/>
      <c r="AA132" s="125"/>
      <c r="AB132" s="118">
        <f t="shared" si="87"/>
        <v>8000</v>
      </c>
      <c r="AC132" s="126"/>
      <c r="AD132" s="124"/>
      <c r="AE132" s="118">
        <f t="shared" si="88"/>
        <v>8000</v>
      </c>
      <c r="AF132" s="126"/>
      <c r="AG132" s="127"/>
      <c r="AH132" s="118"/>
      <c r="AI132" s="118"/>
      <c r="AJ132" s="118"/>
      <c r="AK132" s="118"/>
    </row>
    <row r="133" spans="1:37" s="1" customFormat="1" ht="9.9499999999999993" customHeight="1">
      <c r="A133" s="283"/>
      <c r="B133" s="110"/>
      <c r="C133" s="111"/>
      <c r="D133" s="112"/>
      <c r="E133" s="112"/>
      <c r="F133" s="113"/>
      <c r="G133" s="114">
        <f t="shared" si="82"/>
        <v>0</v>
      </c>
      <c r="H133" s="115" t="str">
        <f t="shared" si="83"/>
        <v/>
      </c>
      <c r="I133" s="116">
        <f t="shared" si="79"/>
        <v>158360</v>
      </c>
      <c r="J133" s="113"/>
      <c r="K133" s="117">
        <f t="shared" si="89"/>
        <v>0</v>
      </c>
      <c r="L133" s="118" t="str">
        <f t="shared" si="90"/>
        <v/>
      </c>
      <c r="M133" s="118">
        <f t="shared" si="72"/>
        <v>158360</v>
      </c>
      <c r="N133" s="128">
        <f t="shared" si="84"/>
        <v>0</v>
      </c>
      <c r="O133" s="118" t="str">
        <f t="shared" si="85"/>
        <v/>
      </c>
      <c r="P133" s="118">
        <f t="shared" si="69"/>
        <v>0</v>
      </c>
      <c r="Q133" s="293"/>
      <c r="R133" s="131"/>
      <c r="S133" s="148" t="s">
        <v>549</v>
      </c>
      <c r="T133" s="149">
        <f>IFERROR(SUM(T124:T132), "")</f>
        <v>158360</v>
      </c>
      <c r="U133" s="146"/>
      <c r="V133" s="147">
        <f t="shared" ref="V133:V143" si="92">IFERROR(SUM(S133), "")</f>
        <v>0</v>
      </c>
      <c r="W133" s="150"/>
      <c r="X133" s="147"/>
      <c r="Y133" s="147">
        <f t="shared" si="86"/>
        <v>0</v>
      </c>
      <c r="Z133" s="150"/>
      <c r="AA133" s="125"/>
      <c r="AB133" s="118">
        <f t="shared" si="87"/>
        <v>0</v>
      </c>
      <c r="AC133" s="126"/>
      <c r="AD133" s="124"/>
      <c r="AE133" s="118">
        <f t="shared" si="88"/>
        <v>0</v>
      </c>
      <c r="AF133" s="126"/>
      <c r="AG133" s="127"/>
      <c r="AH133" s="118"/>
      <c r="AI133" s="118"/>
      <c r="AJ133" s="118"/>
      <c r="AK133" s="118"/>
    </row>
    <row r="134" spans="1:37" s="1" customFormat="1" ht="9.9499999999999993" customHeight="1">
      <c r="A134" s="283"/>
      <c r="B134" s="110"/>
      <c r="C134" s="111" t="s">
        <v>550</v>
      </c>
      <c r="D134" s="112"/>
      <c r="E134" s="112" t="s">
        <v>534</v>
      </c>
      <c r="F134" s="113"/>
      <c r="G134" s="114">
        <f t="shared" si="82"/>
        <v>0</v>
      </c>
      <c r="H134" s="115" t="str">
        <f t="shared" si="83"/>
        <v/>
      </c>
      <c r="I134" s="116">
        <f t="shared" si="79"/>
        <v>0</v>
      </c>
      <c r="J134" s="113"/>
      <c r="K134" s="117">
        <f t="shared" si="89"/>
        <v>0</v>
      </c>
      <c r="L134" s="118" t="str">
        <f t="shared" si="90"/>
        <v/>
      </c>
      <c r="M134" s="118">
        <f t="shared" si="72"/>
        <v>0</v>
      </c>
      <c r="N134" s="128">
        <f t="shared" si="84"/>
        <v>0</v>
      </c>
      <c r="O134" s="118" t="str">
        <f t="shared" si="85"/>
        <v/>
      </c>
      <c r="P134" s="118">
        <f t="shared" si="69"/>
        <v>0</v>
      </c>
      <c r="Q134" s="293"/>
      <c r="R134" s="131"/>
      <c r="S134" s="118"/>
      <c r="T134" s="122"/>
      <c r="U134" s="124"/>
      <c r="V134" s="118">
        <f t="shared" si="92"/>
        <v>0</v>
      </c>
      <c r="W134" s="126"/>
      <c r="X134" s="118"/>
      <c r="Y134" s="118">
        <f t="shared" si="86"/>
        <v>0</v>
      </c>
      <c r="Z134" s="126"/>
      <c r="AA134" s="125"/>
      <c r="AB134" s="118">
        <f t="shared" si="87"/>
        <v>0</v>
      </c>
      <c r="AC134" s="126"/>
      <c r="AD134" s="124"/>
      <c r="AE134" s="118">
        <f t="shared" si="88"/>
        <v>0</v>
      </c>
      <c r="AF134" s="126"/>
      <c r="AG134" s="127"/>
      <c r="AH134" s="118"/>
      <c r="AI134" s="118"/>
      <c r="AJ134" s="118"/>
      <c r="AK134" s="118"/>
    </row>
    <row r="135" spans="1:37" s="1" customFormat="1" ht="9.9499999999999993" customHeight="1">
      <c r="A135" s="283"/>
      <c r="B135" s="110"/>
      <c r="C135" s="111" t="s">
        <v>535</v>
      </c>
      <c r="D135" s="112"/>
      <c r="E135" s="112"/>
      <c r="F135" s="113"/>
      <c r="G135" s="114">
        <f t="shared" si="82"/>
        <v>898.7</v>
      </c>
      <c r="H135" s="115">
        <f t="shared" si="83"/>
        <v>50</v>
      </c>
      <c r="I135" s="116">
        <f t="shared" si="79"/>
        <v>44935</v>
      </c>
      <c r="J135" s="113"/>
      <c r="K135" s="117">
        <f t="shared" si="89"/>
        <v>671.5</v>
      </c>
      <c r="L135" s="118">
        <f t="shared" si="90"/>
        <v>50</v>
      </c>
      <c r="M135" s="118">
        <f t="shared" ref="M135:M168" si="93">IFERROR(SUM(T135+W135+Z135), "")</f>
        <v>33575</v>
      </c>
      <c r="N135" s="128">
        <f t="shared" si="84"/>
        <v>227.2</v>
      </c>
      <c r="O135" s="118">
        <f t="shared" si="85"/>
        <v>50</v>
      </c>
      <c r="P135" s="118">
        <f t="shared" ref="P135:P198" si="94">IFERROR(SUM(AC135+AF135), "")</f>
        <v>11360</v>
      </c>
      <c r="Q135" s="293"/>
      <c r="R135" s="131">
        <v>460.5</v>
      </c>
      <c r="S135" s="118">
        <v>50</v>
      </c>
      <c r="T135" s="122">
        <f t="shared" ref="T135:T143" si="95">IFERROR(SUM(R135*S135), "")</f>
        <v>23025</v>
      </c>
      <c r="U135" s="124">
        <v>49.8</v>
      </c>
      <c r="V135" s="118">
        <f t="shared" si="92"/>
        <v>50</v>
      </c>
      <c r="W135" s="122">
        <f t="shared" ref="W135:W143" si="96">IFERROR(SUM(U135*V135), "")</f>
        <v>2490</v>
      </c>
      <c r="X135" s="124">
        <v>161.19999999999999</v>
      </c>
      <c r="Y135" s="118">
        <f t="shared" si="86"/>
        <v>50</v>
      </c>
      <c r="Z135" s="122">
        <f t="shared" ref="Z135:Z143" si="97">IFERROR(SUM(X135*Y135), "")</f>
        <v>8059.9999999999991</v>
      </c>
      <c r="AA135" s="125">
        <v>215.1</v>
      </c>
      <c r="AB135" s="118">
        <f t="shared" si="87"/>
        <v>50</v>
      </c>
      <c r="AC135" s="122">
        <f t="shared" ref="AC135:AC143" si="98">IFERROR(SUM(AA135*AB135), "")</f>
        <v>10755</v>
      </c>
      <c r="AD135" s="124">
        <v>12.1</v>
      </c>
      <c r="AE135" s="118">
        <f t="shared" si="88"/>
        <v>50</v>
      </c>
      <c r="AF135" s="122">
        <f t="shared" ref="AF135:AF143" si="99">IFERROR(SUM(AD135*AE135), "")</f>
        <v>605</v>
      </c>
      <c r="AG135" s="127"/>
      <c r="AH135" s="118"/>
      <c r="AI135" s="118"/>
      <c r="AJ135" s="118"/>
      <c r="AK135" s="118"/>
    </row>
    <row r="136" spans="1:37" s="1" customFormat="1" ht="9.9499999999999993" customHeight="1">
      <c r="A136" s="283"/>
      <c r="B136" s="110"/>
      <c r="C136" s="111" t="s">
        <v>536</v>
      </c>
      <c r="D136" s="112"/>
      <c r="E136" s="112" t="s">
        <v>537</v>
      </c>
      <c r="F136" s="113"/>
      <c r="G136" s="114">
        <f t="shared" si="82"/>
        <v>731.9</v>
      </c>
      <c r="H136" s="115">
        <f t="shared" si="83"/>
        <v>2500</v>
      </c>
      <c r="I136" s="116">
        <f t="shared" ref="I136:I167" si="100">IFERROR(SUM(M136+P136), "")</f>
        <v>1829750</v>
      </c>
      <c r="J136" s="113"/>
      <c r="K136" s="117">
        <f t="shared" si="89"/>
        <v>671.5</v>
      </c>
      <c r="L136" s="118">
        <f t="shared" si="90"/>
        <v>2500</v>
      </c>
      <c r="M136" s="118">
        <f t="shared" si="93"/>
        <v>1678750</v>
      </c>
      <c r="N136" s="128">
        <f t="shared" si="84"/>
        <v>60.4</v>
      </c>
      <c r="O136" s="118">
        <f t="shared" si="85"/>
        <v>2500</v>
      </c>
      <c r="P136" s="118">
        <f t="shared" si="94"/>
        <v>151000</v>
      </c>
      <c r="Q136" s="293"/>
      <c r="R136" s="131">
        <v>460.5</v>
      </c>
      <c r="S136" s="118">
        <v>2500</v>
      </c>
      <c r="T136" s="122">
        <f t="shared" si="95"/>
        <v>1151250</v>
      </c>
      <c r="U136" s="124">
        <v>49.8</v>
      </c>
      <c r="V136" s="118">
        <f t="shared" si="92"/>
        <v>2500</v>
      </c>
      <c r="W136" s="122">
        <f t="shared" si="96"/>
        <v>124500</v>
      </c>
      <c r="X136" s="124">
        <v>161.19999999999999</v>
      </c>
      <c r="Y136" s="118">
        <f t="shared" si="86"/>
        <v>2500</v>
      </c>
      <c r="Z136" s="122">
        <f t="shared" si="97"/>
        <v>403000</v>
      </c>
      <c r="AA136" s="125">
        <v>48.3</v>
      </c>
      <c r="AB136" s="118">
        <f t="shared" si="87"/>
        <v>2500</v>
      </c>
      <c r="AC136" s="122">
        <f t="shared" si="98"/>
        <v>120750</v>
      </c>
      <c r="AD136" s="124">
        <v>12.1</v>
      </c>
      <c r="AE136" s="118">
        <f t="shared" si="88"/>
        <v>2500</v>
      </c>
      <c r="AF136" s="122">
        <f t="shared" si="99"/>
        <v>30250</v>
      </c>
      <c r="AG136" s="127"/>
      <c r="AH136" s="118"/>
      <c r="AI136" s="118"/>
      <c r="AJ136" s="118"/>
      <c r="AK136" s="118"/>
    </row>
    <row r="137" spans="1:37" s="1" customFormat="1" ht="9.9499999999999993" customHeight="1">
      <c r="A137" s="283"/>
      <c r="B137" s="110"/>
      <c r="C137" s="111" t="s">
        <v>538</v>
      </c>
      <c r="D137" s="112"/>
      <c r="E137" s="1" t="s">
        <v>539</v>
      </c>
      <c r="F137" s="113"/>
      <c r="G137" s="114">
        <f t="shared" si="82"/>
        <v>898.7</v>
      </c>
      <c r="H137" s="115">
        <f t="shared" si="83"/>
        <v>500</v>
      </c>
      <c r="I137" s="116">
        <f t="shared" si="100"/>
        <v>449350</v>
      </c>
      <c r="J137" s="113"/>
      <c r="K137" s="117">
        <f t="shared" si="89"/>
        <v>671.5</v>
      </c>
      <c r="L137" s="118">
        <f t="shared" si="90"/>
        <v>500</v>
      </c>
      <c r="M137" s="118">
        <f t="shared" si="93"/>
        <v>335750</v>
      </c>
      <c r="N137" s="128">
        <f t="shared" si="84"/>
        <v>227.2</v>
      </c>
      <c r="O137" s="118">
        <f t="shared" si="85"/>
        <v>500</v>
      </c>
      <c r="P137" s="118">
        <f t="shared" si="94"/>
        <v>113600</v>
      </c>
      <c r="Q137" s="293"/>
      <c r="R137" s="131">
        <v>460.5</v>
      </c>
      <c r="S137" s="118">
        <v>500</v>
      </c>
      <c r="T137" s="122">
        <f t="shared" si="95"/>
        <v>230250</v>
      </c>
      <c r="U137" s="124">
        <v>49.8</v>
      </c>
      <c r="V137" s="118">
        <f t="shared" si="92"/>
        <v>500</v>
      </c>
      <c r="W137" s="122">
        <f t="shared" si="96"/>
        <v>24900</v>
      </c>
      <c r="X137" s="124">
        <v>161.19999999999999</v>
      </c>
      <c r="Y137" s="118">
        <f t="shared" si="86"/>
        <v>500</v>
      </c>
      <c r="Z137" s="122">
        <f t="shared" si="97"/>
        <v>80600</v>
      </c>
      <c r="AA137" s="125">
        <v>215.1</v>
      </c>
      <c r="AB137" s="118">
        <f t="shared" si="87"/>
        <v>500</v>
      </c>
      <c r="AC137" s="122">
        <f t="shared" si="98"/>
        <v>107550</v>
      </c>
      <c r="AD137" s="124">
        <v>12.1</v>
      </c>
      <c r="AE137" s="118">
        <f t="shared" si="88"/>
        <v>500</v>
      </c>
      <c r="AF137" s="122">
        <f t="shared" si="99"/>
        <v>6050</v>
      </c>
      <c r="AG137" s="127"/>
      <c r="AH137" s="118"/>
      <c r="AI137" s="118"/>
      <c r="AJ137" s="118"/>
      <c r="AK137" s="118"/>
    </row>
    <row r="138" spans="1:37" s="1" customFormat="1" ht="9.9499999999999993" customHeight="1">
      <c r="A138" s="283"/>
      <c r="B138" s="110"/>
      <c r="C138" s="111" t="s">
        <v>540</v>
      </c>
      <c r="D138" s="112"/>
      <c r="E138" s="112" t="s">
        <v>541</v>
      </c>
      <c r="F138" s="113"/>
      <c r="G138" s="114">
        <f t="shared" si="82"/>
        <v>734.4</v>
      </c>
      <c r="H138" s="115">
        <f t="shared" si="83"/>
        <v>4300</v>
      </c>
      <c r="I138" s="116">
        <f t="shared" si="100"/>
        <v>3157920</v>
      </c>
      <c r="J138" s="113"/>
      <c r="K138" s="117">
        <f t="shared" si="89"/>
        <v>559</v>
      </c>
      <c r="L138" s="118">
        <f t="shared" si="90"/>
        <v>4300</v>
      </c>
      <c r="M138" s="118">
        <f t="shared" si="93"/>
        <v>2403700</v>
      </c>
      <c r="N138" s="128">
        <f t="shared" si="84"/>
        <v>175.4</v>
      </c>
      <c r="O138" s="118">
        <f t="shared" si="85"/>
        <v>4300</v>
      </c>
      <c r="P138" s="118">
        <f t="shared" si="94"/>
        <v>754220</v>
      </c>
      <c r="Q138" s="293"/>
      <c r="R138" s="131">
        <v>381</v>
      </c>
      <c r="S138" s="118">
        <v>4300</v>
      </c>
      <c r="T138" s="122">
        <f t="shared" si="95"/>
        <v>1638300</v>
      </c>
      <c r="U138" s="124">
        <v>42</v>
      </c>
      <c r="V138" s="118">
        <f t="shared" si="92"/>
        <v>4300</v>
      </c>
      <c r="W138" s="122">
        <f t="shared" si="96"/>
        <v>180600</v>
      </c>
      <c r="X138" s="124">
        <v>136</v>
      </c>
      <c r="Y138" s="118">
        <f t="shared" si="86"/>
        <v>4300</v>
      </c>
      <c r="Z138" s="122">
        <f t="shared" si="97"/>
        <v>584800</v>
      </c>
      <c r="AA138" s="125">
        <v>166.8</v>
      </c>
      <c r="AB138" s="118">
        <f t="shared" si="87"/>
        <v>4300</v>
      </c>
      <c r="AC138" s="122">
        <f t="shared" si="98"/>
        <v>717240</v>
      </c>
      <c r="AD138" s="124">
        <v>8.6</v>
      </c>
      <c r="AE138" s="118">
        <f t="shared" si="88"/>
        <v>4300</v>
      </c>
      <c r="AF138" s="122">
        <f t="shared" si="99"/>
        <v>36980</v>
      </c>
      <c r="AG138" s="127"/>
      <c r="AH138" s="118"/>
      <c r="AI138" s="118"/>
      <c r="AJ138" s="118"/>
      <c r="AK138" s="118"/>
    </row>
    <row r="139" spans="1:37" s="1" customFormat="1" ht="9.9499999999999993" customHeight="1">
      <c r="A139" s="283"/>
      <c r="B139" s="110"/>
      <c r="C139" s="111" t="s">
        <v>542</v>
      </c>
      <c r="D139" s="112"/>
      <c r="E139" s="112" t="s">
        <v>543</v>
      </c>
      <c r="F139" s="113"/>
      <c r="G139" s="114">
        <f t="shared" si="82"/>
        <v>164.3</v>
      </c>
      <c r="H139" s="115">
        <f t="shared" si="83"/>
        <v>4300</v>
      </c>
      <c r="I139" s="116">
        <f t="shared" si="100"/>
        <v>706490</v>
      </c>
      <c r="J139" s="113"/>
      <c r="K139" s="117">
        <f t="shared" si="89"/>
        <v>112.5</v>
      </c>
      <c r="L139" s="118">
        <f t="shared" si="90"/>
        <v>4300</v>
      </c>
      <c r="M139" s="118">
        <f t="shared" si="93"/>
        <v>483750</v>
      </c>
      <c r="N139" s="128">
        <f t="shared" si="84"/>
        <v>51.8</v>
      </c>
      <c r="O139" s="118">
        <f t="shared" si="85"/>
        <v>4300</v>
      </c>
      <c r="P139" s="118">
        <f t="shared" si="94"/>
        <v>222740</v>
      </c>
      <c r="Q139" s="293"/>
      <c r="R139" s="131">
        <v>79.5</v>
      </c>
      <c r="S139" s="118">
        <v>4300</v>
      </c>
      <c r="T139" s="122">
        <f t="shared" si="95"/>
        <v>341850</v>
      </c>
      <c r="U139" s="124">
        <v>7.8</v>
      </c>
      <c r="V139" s="118">
        <f t="shared" si="92"/>
        <v>4300</v>
      </c>
      <c r="W139" s="122">
        <f t="shared" si="96"/>
        <v>33540</v>
      </c>
      <c r="X139" s="124">
        <v>25.2</v>
      </c>
      <c r="Y139" s="118">
        <f t="shared" si="86"/>
        <v>4300</v>
      </c>
      <c r="Z139" s="122">
        <f t="shared" si="97"/>
        <v>108360</v>
      </c>
      <c r="AA139" s="125">
        <v>48.3</v>
      </c>
      <c r="AB139" s="118">
        <f t="shared" si="87"/>
        <v>4300</v>
      </c>
      <c r="AC139" s="122">
        <f t="shared" si="98"/>
        <v>207690</v>
      </c>
      <c r="AD139" s="124">
        <v>3.5</v>
      </c>
      <c r="AE139" s="118">
        <f t="shared" si="88"/>
        <v>4300</v>
      </c>
      <c r="AF139" s="122">
        <f t="shared" si="99"/>
        <v>15050</v>
      </c>
      <c r="AG139" s="127"/>
      <c r="AH139" s="118"/>
      <c r="AI139" s="118"/>
      <c r="AJ139" s="118"/>
      <c r="AK139" s="118"/>
    </row>
    <row r="140" spans="1:37" s="1" customFormat="1" ht="9.9499999999999993" customHeight="1">
      <c r="A140" s="283"/>
      <c r="B140" s="110"/>
      <c r="C140" s="111" t="s">
        <v>544</v>
      </c>
      <c r="D140" s="112"/>
      <c r="E140" s="112" t="s">
        <v>545</v>
      </c>
      <c r="F140" s="113"/>
      <c r="G140" s="114">
        <f t="shared" si="82"/>
        <v>549.70000000000005</v>
      </c>
      <c r="H140" s="115">
        <f t="shared" si="83"/>
        <v>1499.9999999999998</v>
      </c>
      <c r="I140" s="116">
        <f t="shared" si="100"/>
        <v>824550</v>
      </c>
      <c r="J140" s="113"/>
      <c r="K140" s="117">
        <f t="shared" si="89"/>
        <v>375</v>
      </c>
      <c r="L140" s="118">
        <f t="shared" si="90"/>
        <v>1500</v>
      </c>
      <c r="M140" s="118">
        <f t="shared" si="93"/>
        <v>562500</v>
      </c>
      <c r="N140" s="128">
        <f t="shared" si="84"/>
        <v>174.70000000000002</v>
      </c>
      <c r="O140" s="118">
        <f t="shared" si="85"/>
        <v>1499.9999999999998</v>
      </c>
      <c r="P140" s="118">
        <f t="shared" si="94"/>
        <v>262050</v>
      </c>
      <c r="Q140" s="293"/>
      <c r="R140" s="131">
        <v>265</v>
      </c>
      <c r="S140" s="118">
        <v>1500</v>
      </c>
      <c r="T140" s="122">
        <f t="shared" si="95"/>
        <v>397500</v>
      </c>
      <c r="U140" s="124">
        <v>26</v>
      </c>
      <c r="V140" s="118">
        <f t="shared" si="92"/>
        <v>1500</v>
      </c>
      <c r="W140" s="122">
        <f t="shared" si="96"/>
        <v>39000</v>
      </c>
      <c r="X140" s="124">
        <v>84</v>
      </c>
      <c r="Y140" s="118">
        <f t="shared" si="86"/>
        <v>1500</v>
      </c>
      <c r="Z140" s="122">
        <f t="shared" si="97"/>
        <v>126000</v>
      </c>
      <c r="AA140" s="125">
        <v>162.9</v>
      </c>
      <c r="AB140" s="118">
        <f t="shared" si="87"/>
        <v>1500</v>
      </c>
      <c r="AC140" s="122">
        <f t="shared" si="98"/>
        <v>244350</v>
      </c>
      <c r="AD140" s="124">
        <v>11.8</v>
      </c>
      <c r="AE140" s="118">
        <f t="shared" si="88"/>
        <v>1500</v>
      </c>
      <c r="AF140" s="122">
        <f t="shared" si="99"/>
        <v>17700</v>
      </c>
      <c r="AG140" s="127"/>
      <c r="AH140" s="118"/>
      <c r="AI140" s="118"/>
      <c r="AJ140" s="118"/>
      <c r="AK140" s="118"/>
    </row>
    <row r="141" spans="1:37" s="1" customFormat="1" ht="9.9499999999999993" customHeight="1">
      <c r="A141" s="283"/>
      <c r="B141" s="110"/>
      <c r="C141" s="111" t="s">
        <v>546</v>
      </c>
      <c r="D141" s="112"/>
      <c r="E141" s="112"/>
      <c r="F141" s="113"/>
      <c r="G141" s="114">
        <f t="shared" si="82"/>
        <v>549.70000000000005</v>
      </c>
      <c r="H141" s="115">
        <f t="shared" si="83"/>
        <v>300</v>
      </c>
      <c r="I141" s="116">
        <f t="shared" si="100"/>
        <v>164910</v>
      </c>
      <c r="J141" s="113"/>
      <c r="K141" s="117">
        <f t="shared" si="89"/>
        <v>375</v>
      </c>
      <c r="L141" s="118">
        <f t="shared" si="90"/>
        <v>300</v>
      </c>
      <c r="M141" s="118">
        <f t="shared" si="93"/>
        <v>112500</v>
      </c>
      <c r="N141" s="128">
        <f t="shared" si="84"/>
        <v>174.70000000000002</v>
      </c>
      <c r="O141" s="118">
        <f t="shared" si="85"/>
        <v>299.99999999999994</v>
      </c>
      <c r="P141" s="118">
        <f t="shared" si="94"/>
        <v>52410</v>
      </c>
      <c r="Q141" s="293"/>
      <c r="R141" s="131">
        <v>265</v>
      </c>
      <c r="S141" s="118">
        <v>300</v>
      </c>
      <c r="T141" s="122">
        <f t="shared" si="95"/>
        <v>79500</v>
      </c>
      <c r="U141" s="124">
        <v>26</v>
      </c>
      <c r="V141" s="118">
        <f t="shared" si="92"/>
        <v>300</v>
      </c>
      <c r="W141" s="122">
        <f t="shared" si="96"/>
        <v>7800</v>
      </c>
      <c r="X141" s="124">
        <v>84</v>
      </c>
      <c r="Y141" s="118">
        <f t="shared" si="86"/>
        <v>300</v>
      </c>
      <c r="Z141" s="122">
        <f t="shared" si="97"/>
        <v>25200</v>
      </c>
      <c r="AA141" s="125">
        <v>162.9</v>
      </c>
      <c r="AB141" s="118">
        <f t="shared" si="87"/>
        <v>300</v>
      </c>
      <c r="AC141" s="122">
        <f t="shared" si="98"/>
        <v>48870</v>
      </c>
      <c r="AD141" s="124">
        <v>11.8</v>
      </c>
      <c r="AE141" s="118">
        <f t="shared" si="88"/>
        <v>300</v>
      </c>
      <c r="AF141" s="122">
        <f t="shared" si="99"/>
        <v>3540</v>
      </c>
      <c r="AG141" s="127"/>
      <c r="AH141" s="118"/>
      <c r="AI141" s="118"/>
      <c r="AJ141" s="118"/>
      <c r="AK141" s="118"/>
    </row>
    <row r="142" spans="1:37" s="1" customFormat="1" ht="9.9499999999999993" customHeight="1">
      <c r="A142" s="283"/>
      <c r="B142" s="110"/>
      <c r="C142" s="111" t="s">
        <v>547</v>
      </c>
      <c r="D142" s="112"/>
      <c r="E142" s="112"/>
      <c r="F142" s="113"/>
      <c r="G142" s="114">
        <f t="shared" si="82"/>
        <v>23</v>
      </c>
      <c r="H142" s="115">
        <f t="shared" si="83"/>
        <v>12000</v>
      </c>
      <c r="I142" s="116">
        <f t="shared" si="100"/>
        <v>276000</v>
      </c>
      <c r="J142" s="113"/>
      <c r="K142" s="117">
        <f t="shared" si="89"/>
        <v>15</v>
      </c>
      <c r="L142" s="118">
        <f t="shared" si="90"/>
        <v>12000</v>
      </c>
      <c r="M142" s="118">
        <f t="shared" si="93"/>
        <v>180000</v>
      </c>
      <c r="N142" s="128">
        <f t="shared" si="84"/>
        <v>8</v>
      </c>
      <c r="O142" s="118">
        <f t="shared" si="85"/>
        <v>12000</v>
      </c>
      <c r="P142" s="118">
        <f t="shared" si="94"/>
        <v>96000</v>
      </c>
      <c r="Q142" s="293"/>
      <c r="R142" s="131">
        <v>11</v>
      </c>
      <c r="S142" s="118">
        <v>12000</v>
      </c>
      <c r="T142" s="122">
        <f t="shared" si="95"/>
        <v>132000</v>
      </c>
      <c r="U142" s="124">
        <v>1</v>
      </c>
      <c r="V142" s="118">
        <f t="shared" si="92"/>
        <v>12000</v>
      </c>
      <c r="W142" s="122">
        <f t="shared" si="96"/>
        <v>12000</v>
      </c>
      <c r="X142" s="124">
        <v>3</v>
      </c>
      <c r="Y142" s="118">
        <f t="shared" si="86"/>
        <v>12000</v>
      </c>
      <c r="Z142" s="122">
        <f t="shared" si="97"/>
        <v>36000</v>
      </c>
      <c r="AA142" s="125">
        <v>7</v>
      </c>
      <c r="AB142" s="118">
        <f t="shared" si="87"/>
        <v>12000</v>
      </c>
      <c r="AC142" s="122">
        <f t="shared" si="98"/>
        <v>84000</v>
      </c>
      <c r="AD142" s="124">
        <v>1</v>
      </c>
      <c r="AE142" s="118">
        <f t="shared" si="88"/>
        <v>12000</v>
      </c>
      <c r="AF142" s="122">
        <f t="shared" si="99"/>
        <v>12000</v>
      </c>
      <c r="AG142" s="127"/>
      <c r="AH142" s="118"/>
      <c r="AI142" s="118"/>
      <c r="AJ142" s="118"/>
      <c r="AK142" s="118"/>
    </row>
    <row r="143" spans="1:37" s="1" customFormat="1" ht="9.9499999999999993" customHeight="1">
      <c r="A143" s="283"/>
      <c r="B143" s="110"/>
      <c r="C143" s="111" t="s">
        <v>548</v>
      </c>
      <c r="D143" s="112"/>
      <c r="E143" s="112"/>
      <c r="F143" s="113"/>
      <c r="G143" s="114">
        <f t="shared" si="82"/>
        <v>12</v>
      </c>
      <c r="H143" s="115">
        <f t="shared" si="83"/>
        <v>8000</v>
      </c>
      <c r="I143" s="116">
        <f t="shared" si="100"/>
        <v>96000</v>
      </c>
      <c r="J143" s="113"/>
      <c r="K143" s="117">
        <f t="shared" si="89"/>
        <v>8</v>
      </c>
      <c r="L143" s="118">
        <f t="shared" si="90"/>
        <v>8000</v>
      </c>
      <c r="M143" s="118">
        <f t="shared" si="93"/>
        <v>64000</v>
      </c>
      <c r="N143" s="128">
        <f t="shared" si="84"/>
        <v>4</v>
      </c>
      <c r="O143" s="118">
        <f t="shared" si="85"/>
        <v>8000</v>
      </c>
      <c r="P143" s="118">
        <f t="shared" si="94"/>
        <v>32000</v>
      </c>
      <c r="Q143" s="293"/>
      <c r="R143" s="131">
        <v>4</v>
      </c>
      <c r="S143" s="118">
        <v>8000</v>
      </c>
      <c r="T143" s="122">
        <f t="shared" si="95"/>
        <v>32000</v>
      </c>
      <c r="U143" s="124">
        <v>1</v>
      </c>
      <c r="V143" s="118">
        <f t="shared" si="92"/>
        <v>8000</v>
      </c>
      <c r="W143" s="122">
        <f t="shared" si="96"/>
        <v>8000</v>
      </c>
      <c r="X143" s="124">
        <v>3</v>
      </c>
      <c r="Y143" s="118">
        <f t="shared" si="86"/>
        <v>8000</v>
      </c>
      <c r="Z143" s="122">
        <f t="shared" si="97"/>
        <v>24000</v>
      </c>
      <c r="AA143" s="125">
        <v>3</v>
      </c>
      <c r="AB143" s="118">
        <f t="shared" si="87"/>
        <v>8000</v>
      </c>
      <c r="AC143" s="122">
        <f t="shared" si="98"/>
        <v>24000</v>
      </c>
      <c r="AD143" s="124">
        <v>1</v>
      </c>
      <c r="AE143" s="118">
        <f t="shared" si="88"/>
        <v>8000</v>
      </c>
      <c r="AF143" s="122">
        <f t="shared" si="99"/>
        <v>8000</v>
      </c>
      <c r="AG143" s="127"/>
      <c r="AH143" s="118"/>
      <c r="AI143" s="118"/>
      <c r="AJ143" s="118"/>
      <c r="AK143" s="118"/>
    </row>
    <row r="144" spans="1:37" s="1" customFormat="1" ht="9.9499999999999993" customHeight="1">
      <c r="A144" s="283"/>
      <c r="B144" s="110"/>
      <c r="C144" s="111"/>
      <c r="D144" s="112"/>
      <c r="E144" s="112"/>
      <c r="F144" s="113"/>
      <c r="G144" s="114">
        <f t="shared" si="82"/>
        <v>0</v>
      </c>
      <c r="H144" s="115" t="str">
        <f t="shared" si="83"/>
        <v/>
      </c>
      <c r="I144" s="116">
        <f t="shared" si="100"/>
        <v>7549905</v>
      </c>
      <c r="J144" s="113"/>
      <c r="K144" s="117">
        <f t="shared" si="89"/>
        <v>0</v>
      </c>
      <c r="L144" s="118" t="str">
        <f t="shared" si="90"/>
        <v/>
      </c>
      <c r="M144" s="118">
        <f t="shared" si="93"/>
        <v>5854525</v>
      </c>
      <c r="N144" s="128">
        <f t="shared" si="84"/>
        <v>0</v>
      </c>
      <c r="O144" s="118" t="str">
        <f t="shared" si="85"/>
        <v/>
      </c>
      <c r="P144" s="118">
        <f t="shared" si="94"/>
        <v>1695380</v>
      </c>
      <c r="Q144" s="293"/>
      <c r="R144" s="131"/>
      <c r="S144" s="148" t="s">
        <v>549</v>
      </c>
      <c r="T144" s="149">
        <f>IFERROR(SUM(T135:T143), "")</f>
        <v>4025675</v>
      </c>
      <c r="U144" s="146"/>
      <c r="V144" s="148" t="s">
        <v>549</v>
      </c>
      <c r="W144" s="149">
        <f>IFERROR(SUM(W135:W143), "")</f>
        <v>432830</v>
      </c>
      <c r="X144" s="146"/>
      <c r="Y144" s="148" t="s">
        <v>549</v>
      </c>
      <c r="Z144" s="149">
        <f>IFERROR(SUM(Z135:Z143), "")</f>
        <v>1396020</v>
      </c>
      <c r="AA144" s="125"/>
      <c r="AB144" s="148" t="s">
        <v>549</v>
      </c>
      <c r="AC144" s="149">
        <f>IFERROR(SUM(AC135:AC143), "")</f>
        <v>1565205</v>
      </c>
      <c r="AD144" s="124"/>
      <c r="AE144" s="148" t="s">
        <v>549</v>
      </c>
      <c r="AF144" s="149">
        <f>IFERROR(SUM(AF135:AF143), "")</f>
        <v>130175</v>
      </c>
      <c r="AG144" s="127"/>
      <c r="AH144" s="118"/>
      <c r="AI144" s="118"/>
      <c r="AJ144" s="118"/>
      <c r="AK144" s="118"/>
    </row>
    <row r="145" spans="1:37" s="1" customFormat="1" ht="9.9499999999999993" customHeight="1">
      <c r="A145" s="283"/>
      <c r="B145" s="110"/>
      <c r="C145" s="111" t="s">
        <v>551</v>
      </c>
      <c r="D145" s="112"/>
      <c r="E145" s="112" t="s">
        <v>534</v>
      </c>
      <c r="F145" s="113"/>
      <c r="G145" s="114">
        <f t="shared" si="82"/>
        <v>0</v>
      </c>
      <c r="H145" s="115" t="str">
        <f t="shared" si="83"/>
        <v/>
      </c>
      <c r="I145" s="116">
        <f t="shared" si="100"/>
        <v>0</v>
      </c>
      <c r="J145" s="113"/>
      <c r="K145" s="117">
        <f t="shared" si="89"/>
        <v>0</v>
      </c>
      <c r="L145" s="118" t="str">
        <f t="shared" si="90"/>
        <v/>
      </c>
      <c r="M145" s="118">
        <f t="shared" si="93"/>
        <v>0</v>
      </c>
      <c r="N145" s="128">
        <f t="shared" si="84"/>
        <v>0</v>
      </c>
      <c r="O145" s="118" t="str">
        <f t="shared" si="85"/>
        <v/>
      </c>
      <c r="P145" s="118">
        <f t="shared" si="94"/>
        <v>0</v>
      </c>
      <c r="Q145" s="293"/>
      <c r="R145" s="131"/>
      <c r="S145" s="118"/>
      <c r="T145" s="122"/>
      <c r="U145" s="124"/>
      <c r="V145" s="118">
        <f t="shared" ref="V145:V154" si="101">IFERROR(SUM(S145), "")</f>
        <v>0</v>
      </c>
      <c r="W145" s="126"/>
      <c r="X145" s="124"/>
      <c r="Y145" s="118">
        <f t="shared" ref="Y145:Y154" si="102">IFERROR(SUM(S145), "")</f>
        <v>0</v>
      </c>
      <c r="Z145" s="122"/>
      <c r="AA145" s="125"/>
      <c r="AB145" s="118">
        <f t="shared" ref="AB145:AB154" si="103">IFERROR(SUM(S145), "")</f>
        <v>0</v>
      </c>
      <c r="AC145" s="126"/>
      <c r="AD145" s="124"/>
      <c r="AE145" s="118">
        <f t="shared" ref="AE145:AE154" si="104">IFERROR(SUM(S145), "")</f>
        <v>0</v>
      </c>
      <c r="AF145" s="126"/>
      <c r="AG145" s="127"/>
      <c r="AH145" s="118"/>
      <c r="AI145" s="118"/>
      <c r="AJ145" s="118"/>
      <c r="AK145" s="118"/>
    </row>
    <row r="146" spans="1:37" s="1" customFormat="1" ht="9.9499999999999993" customHeight="1">
      <c r="A146" s="283"/>
      <c r="B146" s="110"/>
      <c r="C146" s="111" t="s">
        <v>535</v>
      </c>
      <c r="D146" s="112"/>
      <c r="E146" s="112"/>
      <c r="F146" s="113"/>
      <c r="G146" s="114">
        <f t="shared" si="82"/>
        <v>495.40000000000003</v>
      </c>
      <c r="H146" s="115">
        <f t="shared" si="83"/>
        <v>50</v>
      </c>
      <c r="I146" s="116">
        <f t="shared" si="100"/>
        <v>24770</v>
      </c>
      <c r="J146" s="113"/>
      <c r="K146" s="117">
        <f t="shared" si="89"/>
        <v>405.40000000000003</v>
      </c>
      <c r="L146" s="118">
        <f t="shared" si="90"/>
        <v>49.999999999999993</v>
      </c>
      <c r="M146" s="118">
        <f t="shared" si="93"/>
        <v>20270</v>
      </c>
      <c r="N146" s="128">
        <f t="shared" si="84"/>
        <v>90</v>
      </c>
      <c r="O146" s="118">
        <f t="shared" si="85"/>
        <v>50</v>
      </c>
      <c r="P146" s="118">
        <f t="shared" si="94"/>
        <v>4500</v>
      </c>
      <c r="Q146" s="293"/>
      <c r="R146" s="131">
        <v>240.3</v>
      </c>
      <c r="S146" s="118">
        <v>50</v>
      </c>
      <c r="T146" s="122">
        <f t="shared" ref="T146:T154" si="105">IFERROR(SUM(R146*S146), "")</f>
        <v>12015</v>
      </c>
      <c r="U146" s="124">
        <v>114.9</v>
      </c>
      <c r="V146" s="118">
        <f t="shared" si="101"/>
        <v>50</v>
      </c>
      <c r="W146" s="122">
        <f t="shared" ref="W146:W154" si="106">IFERROR(SUM(U146*V146), "")</f>
        <v>5745</v>
      </c>
      <c r="X146" s="124">
        <v>50.2</v>
      </c>
      <c r="Y146" s="118">
        <f t="shared" si="102"/>
        <v>50</v>
      </c>
      <c r="Z146" s="122">
        <f t="shared" ref="Z146:Z154" si="107">IFERROR(SUM(X146*Y146), "")</f>
        <v>2510</v>
      </c>
      <c r="AA146" s="125"/>
      <c r="AB146" s="118">
        <f t="shared" si="103"/>
        <v>50</v>
      </c>
      <c r="AC146" s="122">
        <f t="shared" ref="AC146:AC154" si="108">IFERROR(SUM(AA146*AB146), "")</f>
        <v>0</v>
      </c>
      <c r="AD146" s="124">
        <v>90</v>
      </c>
      <c r="AE146" s="118">
        <f t="shared" si="104"/>
        <v>50</v>
      </c>
      <c r="AF146" s="122">
        <f t="shared" ref="AF146:AF155" si="109">IFERROR(SUM(AD146*AE146), "")</f>
        <v>4500</v>
      </c>
      <c r="AG146" s="127"/>
      <c r="AH146" s="118"/>
      <c r="AI146" s="118"/>
      <c r="AJ146" s="118"/>
      <c r="AK146" s="118"/>
    </row>
    <row r="147" spans="1:37" s="1" customFormat="1" ht="9.9499999999999993" customHeight="1">
      <c r="A147" s="283"/>
      <c r="B147" s="110"/>
      <c r="C147" s="111" t="s">
        <v>536</v>
      </c>
      <c r="D147" s="112"/>
      <c r="E147" s="112" t="s">
        <v>537</v>
      </c>
      <c r="F147" s="113"/>
      <c r="G147" s="114">
        <f t="shared" si="82"/>
        <v>495.40000000000003</v>
      </c>
      <c r="H147" s="115">
        <f t="shared" si="83"/>
        <v>2500</v>
      </c>
      <c r="I147" s="116">
        <f t="shared" si="100"/>
        <v>1238500</v>
      </c>
      <c r="J147" s="113"/>
      <c r="K147" s="117">
        <f t="shared" si="89"/>
        <v>405.40000000000003</v>
      </c>
      <c r="L147" s="118">
        <f t="shared" si="90"/>
        <v>2500</v>
      </c>
      <c r="M147" s="118">
        <f t="shared" si="93"/>
        <v>1013500</v>
      </c>
      <c r="N147" s="128">
        <f t="shared" si="84"/>
        <v>90</v>
      </c>
      <c r="O147" s="118">
        <f t="shared" si="85"/>
        <v>2500</v>
      </c>
      <c r="P147" s="118">
        <f t="shared" si="94"/>
        <v>225000</v>
      </c>
      <c r="Q147" s="293"/>
      <c r="R147" s="131">
        <v>240.3</v>
      </c>
      <c r="S147" s="118">
        <v>2500</v>
      </c>
      <c r="T147" s="122">
        <f t="shared" si="105"/>
        <v>600750</v>
      </c>
      <c r="U147" s="124">
        <v>114.9</v>
      </c>
      <c r="V147" s="118">
        <f t="shared" si="101"/>
        <v>2500</v>
      </c>
      <c r="W147" s="122">
        <f t="shared" si="106"/>
        <v>287250</v>
      </c>
      <c r="X147" s="124">
        <v>50.2</v>
      </c>
      <c r="Y147" s="118">
        <f t="shared" si="102"/>
        <v>2500</v>
      </c>
      <c r="Z147" s="122">
        <f t="shared" si="107"/>
        <v>125500</v>
      </c>
      <c r="AA147" s="125"/>
      <c r="AB147" s="118">
        <f t="shared" si="103"/>
        <v>2500</v>
      </c>
      <c r="AC147" s="122">
        <f t="shared" si="108"/>
        <v>0</v>
      </c>
      <c r="AD147" s="124">
        <v>90</v>
      </c>
      <c r="AE147" s="118">
        <f t="shared" si="104"/>
        <v>2500</v>
      </c>
      <c r="AF147" s="122">
        <f t="shared" si="109"/>
        <v>225000</v>
      </c>
      <c r="AG147" s="127"/>
      <c r="AH147" s="118"/>
      <c r="AI147" s="118"/>
      <c r="AJ147" s="118"/>
      <c r="AK147" s="118"/>
    </row>
    <row r="148" spans="1:37" s="1" customFormat="1" ht="9.9499999999999993" customHeight="1">
      <c r="A148" s="283"/>
      <c r="B148" s="110"/>
      <c r="C148" s="111" t="s">
        <v>538</v>
      </c>
      <c r="D148" s="112"/>
      <c r="E148" s="1" t="s">
        <v>539</v>
      </c>
      <c r="F148" s="113"/>
      <c r="G148" s="114">
        <f t="shared" si="82"/>
        <v>495.40000000000003</v>
      </c>
      <c r="H148" s="115">
        <f t="shared" si="83"/>
        <v>499.99999999999994</v>
      </c>
      <c r="I148" s="116">
        <f t="shared" si="100"/>
        <v>247700</v>
      </c>
      <c r="J148" s="113"/>
      <c r="K148" s="117">
        <f t="shared" si="89"/>
        <v>405.40000000000003</v>
      </c>
      <c r="L148" s="118">
        <f t="shared" si="90"/>
        <v>499.99999999999994</v>
      </c>
      <c r="M148" s="118">
        <f t="shared" si="93"/>
        <v>202700</v>
      </c>
      <c r="N148" s="128">
        <f t="shared" si="84"/>
        <v>90</v>
      </c>
      <c r="O148" s="118">
        <f t="shared" si="85"/>
        <v>500</v>
      </c>
      <c r="P148" s="118">
        <f t="shared" si="94"/>
        <v>45000</v>
      </c>
      <c r="Q148" s="293"/>
      <c r="R148" s="131">
        <v>240.3</v>
      </c>
      <c r="S148" s="118">
        <v>500</v>
      </c>
      <c r="T148" s="122">
        <f t="shared" si="105"/>
        <v>120150</v>
      </c>
      <c r="U148" s="124">
        <v>114.9</v>
      </c>
      <c r="V148" s="118">
        <f t="shared" si="101"/>
        <v>500</v>
      </c>
      <c r="W148" s="122">
        <f t="shared" si="106"/>
        <v>57450</v>
      </c>
      <c r="X148" s="124">
        <v>50.2</v>
      </c>
      <c r="Y148" s="118">
        <f t="shared" si="102"/>
        <v>500</v>
      </c>
      <c r="Z148" s="122">
        <f t="shared" si="107"/>
        <v>25100</v>
      </c>
      <c r="AA148" s="125"/>
      <c r="AB148" s="118">
        <f t="shared" si="103"/>
        <v>500</v>
      </c>
      <c r="AC148" s="122">
        <f t="shared" si="108"/>
        <v>0</v>
      </c>
      <c r="AD148" s="124">
        <v>90</v>
      </c>
      <c r="AE148" s="118">
        <f t="shared" si="104"/>
        <v>500</v>
      </c>
      <c r="AF148" s="122">
        <f t="shared" si="109"/>
        <v>45000</v>
      </c>
      <c r="AG148" s="127"/>
      <c r="AH148" s="118"/>
      <c r="AI148" s="118"/>
      <c r="AJ148" s="118"/>
      <c r="AK148" s="118"/>
    </row>
    <row r="149" spans="1:37" s="1" customFormat="1" ht="9.9499999999999993" customHeight="1">
      <c r="A149" s="283"/>
      <c r="B149" s="110"/>
      <c r="C149" s="111" t="s">
        <v>540</v>
      </c>
      <c r="D149" s="112"/>
      <c r="E149" s="112" t="s">
        <v>541</v>
      </c>
      <c r="F149" s="113"/>
      <c r="G149" s="114">
        <f t="shared" si="82"/>
        <v>392.2</v>
      </c>
      <c r="H149" s="115">
        <f t="shared" si="83"/>
        <v>4300</v>
      </c>
      <c r="I149" s="116">
        <f t="shared" si="100"/>
        <v>1686460</v>
      </c>
      <c r="J149" s="113"/>
      <c r="K149" s="117">
        <f t="shared" si="89"/>
        <v>318.7</v>
      </c>
      <c r="L149" s="118">
        <f t="shared" si="90"/>
        <v>4300</v>
      </c>
      <c r="M149" s="118">
        <f t="shared" si="93"/>
        <v>1370410</v>
      </c>
      <c r="N149" s="128">
        <f t="shared" si="84"/>
        <v>73.5</v>
      </c>
      <c r="O149" s="118">
        <f t="shared" si="85"/>
        <v>4300</v>
      </c>
      <c r="P149" s="118">
        <f t="shared" si="94"/>
        <v>316050</v>
      </c>
      <c r="Q149" s="293"/>
      <c r="R149" s="131">
        <v>186</v>
      </c>
      <c r="S149" s="118">
        <v>4300</v>
      </c>
      <c r="T149" s="122">
        <f t="shared" si="105"/>
        <v>799800</v>
      </c>
      <c r="U149" s="124">
        <v>97.5</v>
      </c>
      <c r="V149" s="118">
        <f t="shared" si="101"/>
        <v>4300</v>
      </c>
      <c r="W149" s="122">
        <f t="shared" si="106"/>
        <v>419250</v>
      </c>
      <c r="X149" s="124">
        <v>35.200000000000003</v>
      </c>
      <c r="Y149" s="118">
        <f t="shared" si="102"/>
        <v>4300</v>
      </c>
      <c r="Z149" s="122">
        <f t="shared" si="107"/>
        <v>151360</v>
      </c>
      <c r="AA149" s="125"/>
      <c r="AB149" s="118">
        <f t="shared" si="103"/>
        <v>4300</v>
      </c>
      <c r="AC149" s="122">
        <f t="shared" si="108"/>
        <v>0</v>
      </c>
      <c r="AD149" s="124">
        <v>73.5</v>
      </c>
      <c r="AE149" s="118">
        <f t="shared" si="104"/>
        <v>4300</v>
      </c>
      <c r="AF149" s="122">
        <f t="shared" si="109"/>
        <v>316050</v>
      </c>
      <c r="AG149" s="127"/>
      <c r="AH149" s="118"/>
      <c r="AI149" s="118"/>
      <c r="AJ149" s="118"/>
      <c r="AK149" s="118"/>
    </row>
    <row r="150" spans="1:37" s="1" customFormat="1" ht="9.9499999999999993" customHeight="1">
      <c r="A150" s="283"/>
      <c r="B150" s="110"/>
      <c r="C150" s="111" t="s">
        <v>542</v>
      </c>
      <c r="D150" s="112"/>
      <c r="E150" s="112" t="s">
        <v>543</v>
      </c>
      <c r="F150" s="113"/>
      <c r="G150" s="114">
        <f t="shared" si="82"/>
        <v>103.19999999999999</v>
      </c>
      <c r="H150" s="115">
        <f t="shared" si="83"/>
        <v>4300.0000000000009</v>
      </c>
      <c r="I150" s="116">
        <f t="shared" si="100"/>
        <v>443760</v>
      </c>
      <c r="J150" s="113"/>
      <c r="K150" s="117">
        <f t="shared" si="89"/>
        <v>86.699999999999989</v>
      </c>
      <c r="L150" s="118">
        <f t="shared" si="90"/>
        <v>4300.0000000000009</v>
      </c>
      <c r="M150" s="118">
        <f t="shared" si="93"/>
        <v>372810</v>
      </c>
      <c r="N150" s="128">
        <f t="shared" si="84"/>
        <v>16.5</v>
      </c>
      <c r="O150" s="118">
        <f t="shared" si="85"/>
        <v>4300</v>
      </c>
      <c r="P150" s="118">
        <f t="shared" si="94"/>
        <v>70950</v>
      </c>
      <c r="Q150" s="293"/>
      <c r="R150" s="131">
        <v>54.3</v>
      </c>
      <c r="S150" s="118">
        <v>4300</v>
      </c>
      <c r="T150" s="122">
        <f t="shared" si="105"/>
        <v>233490</v>
      </c>
      <c r="U150" s="124">
        <v>17.399999999999999</v>
      </c>
      <c r="V150" s="118">
        <f t="shared" si="101"/>
        <v>4300</v>
      </c>
      <c r="W150" s="122">
        <f t="shared" si="106"/>
        <v>74820</v>
      </c>
      <c r="X150" s="124">
        <v>15</v>
      </c>
      <c r="Y150" s="118">
        <f t="shared" si="102"/>
        <v>4300</v>
      </c>
      <c r="Z150" s="122">
        <f t="shared" si="107"/>
        <v>64500</v>
      </c>
      <c r="AA150" s="125"/>
      <c r="AB150" s="118">
        <f t="shared" si="103"/>
        <v>4300</v>
      </c>
      <c r="AC150" s="122">
        <f t="shared" si="108"/>
        <v>0</v>
      </c>
      <c r="AD150" s="124">
        <v>16.5</v>
      </c>
      <c r="AE150" s="118">
        <f t="shared" si="104"/>
        <v>4300</v>
      </c>
      <c r="AF150" s="122">
        <f t="shared" si="109"/>
        <v>70950</v>
      </c>
      <c r="AG150" s="127"/>
      <c r="AH150" s="118"/>
      <c r="AI150" s="118"/>
      <c r="AJ150" s="118"/>
      <c r="AK150" s="118"/>
    </row>
    <row r="151" spans="1:37" s="1" customFormat="1" ht="9.9499999999999993" customHeight="1">
      <c r="A151" s="283"/>
      <c r="B151" s="110"/>
      <c r="C151" s="111" t="s">
        <v>544</v>
      </c>
      <c r="D151" s="112"/>
      <c r="E151" s="112" t="s">
        <v>545</v>
      </c>
      <c r="F151" s="113"/>
      <c r="G151" s="114">
        <f t="shared" si="82"/>
        <v>344</v>
      </c>
      <c r="H151" s="115">
        <f t="shared" si="83"/>
        <v>1500</v>
      </c>
      <c r="I151" s="116">
        <f t="shared" si="100"/>
        <v>516000</v>
      </c>
      <c r="J151" s="113"/>
      <c r="K151" s="117">
        <f t="shared" si="89"/>
        <v>289</v>
      </c>
      <c r="L151" s="118">
        <f t="shared" si="90"/>
        <v>1500</v>
      </c>
      <c r="M151" s="118">
        <f t="shared" si="93"/>
        <v>433500</v>
      </c>
      <c r="N151" s="128">
        <f t="shared" si="84"/>
        <v>55</v>
      </c>
      <c r="O151" s="118">
        <f t="shared" si="85"/>
        <v>1500</v>
      </c>
      <c r="P151" s="118">
        <f t="shared" si="94"/>
        <v>82500</v>
      </c>
      <c r="Q151" s="293"/>
      <c r="R151" s="131">
        <v>181</v>
      </c>
      <c r="S151" s="118">
        <v>1500</v>
      </c>
      <c r="T151" s="122">
        <f t="shared" si="105"/>
        <v>271500</v>
      </c>
      <c r="U151" s="124">
        <v>58</v>
      </c>
      <c r="V151" s="118">
        <f t="shared" si="101"/>
        <v>1500</v>
      </c>
      <c r="W151" s="122">
        <f t="shared" si="106"/>
        <v>87000</v>
      </c>
      <c r="X151" s="124">
        <v>50</v>
      </c>
      <c r="Y151" s="118">
        <f t="shared" si="102"/>
        <v>1500</v>
      </c>
      <c r="Z151" s="122">
        <f t="shared" si="107"/>
        <v>75000</v>
      </c>
      <c r="AA151" s="125"/>
      <c r="AB151" s="118">
        <f t="shared" si="103"/>
        <v>1500</v>
      </c>
      <c r="AC151" s="122">
        <f t="shared" si="108"/>
        <v>0</v>
      </c>
      <c r="AD151" s="124">
        <v>55</v>
      </c>
      <c r="AE151" s="118">
        <f t="shared" si="104"/>
        <v>1500</v>
      </c>
      <c r="AF151" s="122">
        <f t="shared" si="109"/>
        <v>82500</v>
      </c>
      <c r="AG151" s="127"/>
      <c r="AH151" s="118"/>
      <c r="AI151" s="118"/>
      <c r="AJ151" s="118"/>
      <c r="AK151" s="118"/>
    </row>
    <row r="152" spans="1:37" s="1" customFormat="1" ht="9.9499999999999993" customHeight="1">
      <c r="A152" s="283"/>
      <c r="B152" s="110"/>
      <c r="C152" s="111" t="s">
        <v>546</v>
      </c>
      <c r="D152" s="112"/>
      <c r="E152" s="112"/>
      <c r="F152" s="113"/>
      <c r="G152" s="114">
        <f t="shared" si="82"/>
        <v>344</v>
      </c>
      <c r="H152" s="115">
        <f t="shared" si="83"/>
        <v>300</v>
      </c>
      <c r="I152" s="116">
        <f t="shared" si="100"/>
        <v>103200</v>
      </c>
      <c r="J152" s="113"/>
      <c r="K152" s="117">
        <f t="shared" si="89"/>
        <v>289</v>
      </c>
      <c r="L152" s="118">
        <f t="shared" si="90"/>
        <v>300</v>
      </c>
      <c r="M152" s="118">
        <f t="shared" si="93"/>
        <v>86700</v>
      </c>
      <c r="N152" s="128">
        <f t="shared" si="84"/>
        <v>55</v>
      </c>
      <c r="O152" s="118">
        <f t="shared" si="85"/>
        <v>300</v>
      </c>
      <c r="P152" s="118">
        <f t="shared" si="94"/>
        <v>16500</v>
      </c>
      <c r="Q152" s="293"/>
      <c r="R152" s="131">
        <v>181</v>
      </c>
      <c r="S152" s="118">
        <v>300</v>
      </c>
      <c r="T152" s="122">
        <f t="shared" si="105"/>
        <v>54300</v>
      </c>
      <c r="U152" s="124">
        <v>58</v>
      </c>
      <c r="V152" s="118">
        <f t="shared" si="101"/>
        <v>300</v>
      </c>
      <c r="W152" s="122">
        <f t="shared" si="106"/>
        <v>17400</v>
      </c>
      <c r="X152" s="124">
        <v>50</v>
      </c>
      <c r="Y152" s="118">
        <f t="shared" si="102"/>
        <v>300</v>
      </c>
      <c r="Z152" s="122">
        <f t="shared" si="107"/>
        <v>15000</v>
      </c>
      <c r="AA152" s="125"/>
      <c r="AB152" s="118">
        <f t="shared" si="103"/>
        <v>300</v>
      </c>
      <c r="AC152" s="122">
        <f t="shared" si="108"/>
        <v>0</v>
      </c>
      <c r="AD152" s="124">
        <v>55</v>
      </c>
      <c r="AE152" s="118">
        <f t="shared" si="104"/>
        <v>300</v>
      </c>
      <c r="AF152" s="122">
        <f t="shared" si="109"/>
        <v>16500</v>
      </c>
      <c r="AG152" s="127"/>
      <c r="AH152" s="118"/>
      <c r="AI152" s="118"/>
      <c r="AJ152" s="118"/>
      <c r="AK152" s="118"/>
    </row>
    <row r="153" spans="1:37" s="1" customFormat="1" ht="9.9499999999999993" customHeight="1">
      <c r="A153" s="283"/>
      <c r="B153" s="110"/>
      <c r="C153" s="111" t="s">
        <v>547</v>
      </c>
      <c r="D153" s="112"/>
      <c r="E153" s="112"/>
      <c r="F153" s="113"/>
      <c r="G153" s="114">
        <f t="shared" si="82"/>
        <v>19</v>
      </c>
      <c r="H153" s="115">
        <f t="shared" si="83"/>
        <v>12000</v>
      </c>
      <c r="I153" s="116">
        <f t="shared" si="100"/>
        <v>228000</v>
      </c>
      <c r="J153" s="113"/>
      <c r="K153" s="117">
        <f t="shared" si="89"/>
        <v>16</v>
      </c>
      <c r="L153" s="118">
        <f t="shared" si="90"/>
        <v>12000</v>
      </c>
      <c r="M153" s="118">
        <f t="shared" si="93"/>
        <v>192000</v>
      </c>
      <c r="N153" s="128">
        <f t="shared" si="84"/>
        <v>3</v>
      </c>
      <c r="O153" s="118">
        <f t="shared" si="85"/>
        <v>12000</v>
      </c>
      <c r="P153" s="118">
        <f t="shared" si="94"/>
        <v>36000</v>
      </c>
      <c r="Q153" s="293"/>
      <c r="R153" s="131">
        <v>11</v>
      </c>
      <c r="S153" s="118">
        <v>12000</v>
      </c>
      <c r="T153" s="122">
        <f t="shared" si="105"/>
        <v>132000</v>
      </c>
      <c r="U153" s="124">
        <v>2</v>
      </c>
      <c r="V153" s="118">
        <f t="shared" si="101"/>
        <v>12000</v>
      </c>
      <c r="W153" s="122">
        <f t="shared" si="106"/>
        <v>24000</v>
      </c>
      <c r="X153" s="124">
        <v>3</v>
      </c>
      <c r="Y153" s="118">
        <f t="shared" si="102"/>
        <v>12000</v>
      </c>
      <c r="Z153" s="122">
        <f t="shared" si="107"/>
        <v>36000</v>
      </c>
      <c r="AA153" s="125"/>
      <c r="AB153" s="118">
        <f t="shared" si="103"/>
        <v>12000</v>
      </c>
      <c r="AC153" s="122">
        <f t="shared" si="108"/>
        <v>0</v>
      </c>
      <c r="AD153" s="124">
        <v>3</v>
      </c>
      <c r="AE153" s="118">
        <f t="shared" si="104"/>
        <v>12000</v>
      </c>
      <c r="AF153" s="122">
        <f t="shared" si="109"/>
        <v>36000</v>
      </c>
      <c r="AG153" s="127"/>
      <c r="AH153" s="118"/>
      <c r="AI153" s="118"/>
      <c r="AJ153" s="118"/>
      <c r="AK153" s="118"/>
    </row>
    <row r="154" spans="1:37" s="1" customFormat="1" ht="9.9499999999999993" customHeight="1">
      <c r="A154" s="283"/>
      <c r="B154" s="110"/>
      <c r="C154" s="111" t="s">
        <v>548</v>
      </c>
      <c r="D154" s="112"/>
      <c r="E154" s="112"/>
      <c r="F154" s="113"/>
      <c r="G154" s="114">
        <f t="shared" si="82"/>
        <v>14</v>
      </c>
      <c r="H154" s="115">
        <f t="shared" si="83"/>
        <v>8000</v>
      </c>
      <c r="I154" s="116">
        <f t="shared" si="100"/>
        <v>112000</v>
      </c>
      <c r="J154" s="113"/>
      <c r="K154" s="117">
        <f t="shared" si="89"/>
        <v>12</v>
      </c>
      <c r="L154" s="118">
        <f t="shared" si="90"/>
        <v>8000</v>
      </c>
      <c r="M154" s="118">
        <f t="shared" si="93"/>
        <v>96000</v>
      </c>
      <c r="N154" s="128">
        <f t="shared" si="84"/>
        <v>2</v>
      </c>
      <c r="O154" s="118">
        <f t="shared" si="85"/>
        <v>8000</v>
      </c>
      <c r="P154" s="118">
        <f t="shared" si="94"/>
        <v>16000</v>
      </c>
      <c r="Q154" s="293"/>
      <c r="R154" s="131">
        <v>8</v>
      </c>
      <c r="S154" s="118">
        <v>8000</v>
      </c>
      <c r="T154" s="122">
        <f t="shared" si="105"/>
        <v>64000</v>
      </c>
      <c r="U154" s="124">
        <v>2</v>
      </c>
      <c r="V154" s="118">
        <f t="shared" si="101"/>
        <v>8000</v>
      </c>
      <c r="W154" s="122">
        <f t="shared" si="106"/>
        <v>16000</v>
      </c>
      <c r="X154" s="124">
        <v>2</v>
      </c>
      <c r="Y154" s="118">
        <f t="shared" si="102"/>
        <v>8000</v>
      </c>
      <c r="Z154" s="122">
        <f t="shared" si="107"/>
        <v>16000</v>
      </c>
      <c r="AA154" s="125"/>
      <c r="AB154" s="118">
        <f t="shared" si="103"/>
        <v>8000</v>
      </c>
      <c r="AC154" s="122">
        <f t="shared" si="108"/>
        <v>0</v>
      </c>
      <c r="AD154" s="124">
        <v>2</v>
      </c>
      <c r="AE154" s="118">
        <f t="shared" si="104"/>
        <v>8000</v>
      </c>
      <c r="AF154" s="122">
        <f t="shared" si="109"/>
        <v>16000</v>
      </c>
      <c r="AG154" s="127"/>
      <c r="AH154" s="118"/>
      <c r="AI154" s="118"/>
      <c r="AJ154" s="118"/>
      <c r="AK154" s="118"/>
    </row>
    <row r="155" spans="1:37" s="1" customFormat="1" ht="9.9499999999999993" customHeight="1">
      <c r="A155" s="283"/>
      <c r="B155" s="110"/>
      <c r="C155" s="111" t="s">
        <v>552</v>
      </c>
      <c r="D155" s="112"/>
      <c r="E155" s="112" t="s">
        <v>515</v>
      </c>
      <c r="F155" s="113"/>
      <c r="G155" s="114">
        <f t="shared" ref="G155:G186" si="110">IFERROR(SUM(K155+N155), "")</f>
        <v>1</v>
      </c>
      <c r="H155" s="115">
        <f t="shared" ref="H155:H186" si="111">IFERROR(SUM(I155/G155), "")</f>
        <v>30000</v>
      </c>
      <c r="I155" s="116">
        <f t="shared" si="100"/>
        <v>30000</v>
      </c>
      <c r="J155" s="113"/>
      <c r="K155" s="117">
        <f t="shared" si="89"/>
        <v>0</v>
      </c>
      <c r="L155" s="118" t="str">
        <f t="shared" si="90"/>
        <v/>
      </c>
      <c r="M155" s="118">
        <f t="shared" si="93"/>
        <v>0</v>
      </c>
      <c r="N155" s="128">
        <f t="shared" ref="N155:N186" si="112">IFERROR(SUM(AA155+AD155), "")</f>
        <v>1</v>
      </c>
      <c r="O155" s="118">
        <f t="shared" ref="O155:O186" si="113">IFERROR(SUM(P155/N155), "")</f>
        <v>30000</v>
      </c>
      <c r="P155" s="118">
        <f t="shared" si="94"/>
        <v>30000</v>
      </c>
      <c r="Q155" s="293"/>
      <c r="R155" s="131"/>
      <c r="S155" s="118"/>
      <c r="T155" s="122"/>
      <c r="U155" s="124"/>
      <c r="V155" s="118"/>
      <c r="W155" s="122"/>
      <c r="X155" s="124"/>
      <c r="Y155" s="118"/>
      <c r="Z155" s="122"/>
      <c r="AA155" s="125"/>
      <c r="AB155" s="118"/>
      <c r="AC155" s="122"/>
      <c r="AD155" s="124">
        <v>1</v>
      </c>
      <c r="AE155" s="118">
        <v>30000</v>
      </c>
      <c r="AF155" s="122">
        <f t="shared" si="109"/>
        <v>30000</v>
      </c>
      <c r="AG155" s="127"/>
      <c r="AH155" s="118"/>
      <c r="AI155" s="118"/>
      <c r="AJ155" s="118"/>
      <c r="AK155" s="118"/>
    </row>
    <row r="156" spans="1:37" s="1" customFormat="1" ht="9.9499999999999993" customHeight="1">
      <c r="A156" s="283"/>
      <c r="B156" s="110"/>
      <c r="C156" s="111"/>
      <c r="D156" s="112"/>
      <c r="E156" s="112"/>
      <c r="F156" s="113"/>
      <c r="G156" s="114">
        <f t="shared" si="110"/>
        <v>0</v>
      </c>
      <c r="H156" s="115" t="str">
        <f t="shared" si="111"/>
        <v/>
      </c>
      <c r="I156" s="116">
        <f t="shared" si="100"/>
        <v>4630390</v>
      </c>
      <c r="J156" s="113"/>
      <c r="K156" s="117">
        <f t="shared" si="89"/>
        <v>0</v>
      </c>
      <c r="L156" s="118" t="str">
        <f t="shared" si="90"/>
        <v/>
      </c>
      <c r="M156" s="118">
        <f t="shared" si="93"/>
        <v>3787890</v>
      </c>
      <c r="N156" s="128">
        <f t="shared" si="112"/>
        <v>0</v>
      </c>
      <c r="O156" s="118" t="str">
        <f t="shared" si="113"/>
        <v/>
      </c>
      <c r="P156" s="118">
        <f t="shared" si="94"/>
        <v>842500</v>
      </c>
      <c r="Q156" s="293"/>
      <c r="R156" s="131"/>
      <c r="S156" s="148" t="s">
        <v>549</v>
      </c>
      <c r="T156" s="149">
        <f>IFERROR(SUM(T146:T154), "")</f>
        <v>2288005</v>
      </c>
      <c r="U156" s="146"/>
      <c r="V156" s="148" t="s">
        <v>549</v>
      </c>
      <c r="W156" s="149">
        <f>IFERROR(SUM(W146:W154), "")</f>
        <v>988915</v>
      </c>
      <c r="X156" s="146"/>
      <c r="Y156" s="148" t="s">
        <v>549</v>
      </c>
      <c r="Z156" s="149">
        <f>IFERROR(SUM(Z146:Z154), "")</f>
        <v>510970</v>
      </c>
      <c r="AA156" s="125"/>
      <c r="AB156" s="148" t="s">
        <v>549</v>
      </c>
      <c r="AC156" s="149">
        <f>IFERROR(SUM(AC146:AC154), "")</f>
        <v>0</v>
      </c>
      <c r="AD156" s="124"/>
      <c r="AE156" s="148" t="s">
        <v>549</v>
      </c>
      <c r="AF156" s="149">
        <f>IFERROR(SUM(AF146:AF155), "")</f>
        <v>842500</v>
      </c>
      <c r="AG156" s="127"/>
      <c r="AH156" s="118"/>
      <c r="AI156" s="118"/>
      <c r="AJ156" s="118"/>
      <c r="AK156" s="118"/>
    </row>
    <row r="157" spans="1:37" s="1" customFormat="1" ht="9.9499999999999993" customHeight="1">
      <c r="A157" s="283"/>
      <c r="B157" s="110"/>
      <c r="C157" s="111" t="s">
        <v>553</v>
      </c>
      <c r="D157" s="112"/>
      <c r="E157" s="112" t="s">
        <v>554</v>
      </c>
      <c r="F157" s="113"/>
      <c r="G157" s="114">
        <f t="shared" si="110"/>
        <v>0</v>
      </c>
      <c r="H157" s="115" t="str">
        <f t="shared" si="111"/>
        <v/>
      </c>
      <c r="I157" s="116">
        <f t="shared" si="100"/>
        <v>0</v>
      </c>
      <c r="J157" s="113"/>
      <c r="K157" s="117">
        <f t="shared" si="89"/>
        <v>0</v>
      </c>
      <c r="L157" s="118" t="str">
        <f t="shared" si="90"/>
        <v/>
      </c>
      <c r="M157" s="118">
        <f t="shared" si="93"/>
        <v>0</v>
      </c>
      <c r="N157" s="128">
        <f t="shared" si="112"/>
        <v>0</v>
      </c>
      <c r="O157" s="118" t="str">
        <f t="shared" si="113"/>
        <v/>
      </c>
      <c r="P157" s="118">
        <f t="shared" si="94"/>
        <v>0</v>
      </c>
      <c r="Q157" s="293"/>
      <c r="R157" s="131"/>
      <c r="S157" s="118"/>
      <c r="T157" s="122"/>
      <c r="U157" s="124"/>
      <c r="V157" s="118">
        <f>IFERROR(SUM(S157), "")</f>
        <v>0</v>
      </c>
      <c r="W157" s="126"/>
      <c r="X157" s="124"/>
      <c r="Y157" s="118">
        <f>IFERROR(SUM(S157), "")</f>
        <v>0</v>
      </c>
      <c r="Z157" s="126"/>
      <c r="AA157" s="125"/>
      <c r="AB157" s="118">
        <f>IFERROR(SUM(S157), "")</f>
        <v>0</v>
      </c>
      <c r="AC157" s="126"/>
      <c r="AD157" s="124"/>
      <c r="AE157" s="118">
        <f>IFERROR(SUM(S157), "")</f>
        <v>0</v>
      </c>
      <c r="AF157" s="126"/>
      <c r="AG157" s="127"/>
      <c r="AH157" s="118"/>
      <c r="AI157" s="118"/>
      <c r="AJ157" s="118"/>
      <c r="AK157" s="118"/>
    </row>
    <row r="158" spans="1:37" s="1" customFormat="1" ht="9.9499999999999993" customHeight="1">
      <c r="A158" s="283"/>
      <c r="B158" s="110"/>
      <c r="C158" s="111" t="s">
        <v>535</v>
      </c>
      <c r="D158" s="112"/>
      <c r="E158" s="112"/>
      <c r="F158" s="113"/>
      <c r="G158" s="114">
        <f t="shared" si="110"/>
        <v>455.5</v>
      </c>
      <c r="H158" s="115">
        <f t="shared" si="111"/>
        <v>50</v>
      </c>
      <c r="I158" s="116">
        <f t="shared" si="100"/>
        <v>22775</v>
      </c>
      <c r="J158" s="113"/>
      <c r="K158" s="117">
        <f t="shared" si="89"/>
        <v>321.3</v>
      </c>
      <c r="L158" s="118">
        <f t="shared" si="90"/>
        <v>50</v>
      </c>
      <c r="M158" s="118">
        <f t="shared" si="93"/>
        <v>16065</v>
      </c>
      <c r="N158" s="128">
        <f t="shared" si="112"/>
        <v>134.19999999999999</v>
      </c>
      <c r="O158" s="118">
        <f t="shared" si="113"/>
        <v>50.000000000000007</v>
      </c>
      <c r="P158" s="118">
        <f t="shared" si="94"/>
        <v>6710</v>
      </c>
      <c r="Q158" s="293"/>
      <c r="R158" s="131">
        <v>203</v>
      </c>
      <c r="S158" s="118">
        <v>50</v>
      </c>
      <c r="T158" s="122">
        <f>IFERROR(SUM(R158*S158), "")</f>
        <v>10150</v>
      </c>
      <c r="U158" s="124">
        <v>78.3</v>
      </c>
      <c r="V158" s="118">
        <f>IFERROR(SUM(S158), "")</f>
        <v>50</v>
      </c>
      <c r="W158" s="122">
        <f>IFERROR(SUM(U158*V158), "")</f>
        <v>3915</v>
      </c>
      <c r="X158" s="124">
        <v>40</v>
      </c>
      <c r="Y158" s="118">
        <f>IFERROR(SUM(S158), "")</f>
        <v>50</v>
      </c>
      <c r="Z158" s="122">
        <f>IFERROR(SUM(X158*Y158), "")</f>
        <v>2000</v>
      </c>
      <c r="AA158" s="125">
        <v>95.2</v>
      </c>
      <c r="AB158" s="118">
        <f>IFERROR(SUM(S158), "")</f>
        <v>50</v>
      </c>
      <c r="AC158" s="122">
        <f>IFERROR(SUM(AA158*AB158), "")</f>
        <v>4760</v>
      </c>
      <c r="AD158" s="124">
        <v>39</v>
      </c>
      <c r="AE158" s="118">
        <f>IFERROR(SUM(S158), "")</f>
        <v>50</v>
      </c>
      <c r="AF158" s="122">
        <f>IFERROR(SUM(AD158*AE158), "")</f>
        <v>1950</v>
      </c>
      <c r="AG158" s="127"/>
      <c r="AH158" s="118"/>
      <c r="AI158" s="118"/>
      <c r="AJ158" s="118"/>
      <c r="AK158" s="118"/>
    </row>
    <row r="159" spans="1:37" s="1" customFormat="1" ht="9.9499999999999993" customHeight="1">
      <c r="A159" s="283"/>
      <c r="B159" s="110"/>
      <c r="C159" s="111" t="s">
        <v>538</v>
      </c>
      <c r="D159" s="112"/>
      <c r="E159" s="112"/>
      <c r="F159" s="113"/>
      <c r="G159" s="114">
        <f t="shared" si="110"/>
        <v>455.5</v>
      </c>
      <c r="H159" s="115">
        <f t="shared" si="111"/>
        <v>250</v>
      </c>
      <c r="I159" s="116">
        <f t="shared" si="100"/>
        <v>113875</v>
      </c>
      <c r="J159" s="113"/>
      <c r="K159" s="117">
        <f t="shared" si="89"/>
        <v>321.3</v>
      </c>
      <c r="L159" s="118">
        <f t="shared" si="90"/>
        <v>250</v>
      </c>
      <c r="M159" s="118">
        <f t="shared" si="93"/>
        <v>80325</v>
      </c>
      <c r="N159" s="128">
        <f t="shared" si="112"/>
        <v>134.19999999999999</v>
      </c>
      <c r="O159" s="118">
        <f t="shared" si="113"/>
        <v>250.00000000000003</v>
      </c>
      <c r="P159" s="118">
        <f t="shared" si="94"/>
        <v>33550</v>
      </c>
      <c r="Q159" s="293"/>
      <c r="R159" s="131">
        <v>203</v>
      </c>
      <c r="S159" s="118">
        <v>250</v>
      </c>
      <c r="T159" s="122">
        <f>IFERROR(SUM(R159*S159), "")</f>
        <v>50750</v>
      </c>
      <c r="U159" s="124">
        <v>78.3</v>
      </c>
      <c r="V159" s="118">
        <f>IFERROR(SUM(S159), "")</f>
        <v>250</v>
      </c>
      <c r="W159" s="122">
        <f>IFERROR(SUM(U159*V159), "")</f>
        <v>19575</v>
      </c>
      <c r="X159" s="124">
        <v>40</v>
      </c>
      <c r="Y159" s="118">
        <f>IFERROR(SUM(S159), "")</f>
        <v>250</v>
      </c>
      <c r="Z159" s="122">
        <f>IFERROR(SUM(X159*Y159), "")</f>
        <v>10000</v>
      </c>
      <c r="AA159" s="125">
        <v>95.2</v>
      </c>
      <c r="AB159" s="118">
        <f>IFERROR(SUM(S159), "")</f>
        <v>250</v>
      </c>
      <c r="AC159" s="122">
        <f>IFERROR(SUM(AA159*AB159), "")</f>
        <v>23800</v>
      </c>
      <c r="AD159" s="124">
        <v>39</v>
      </c>
      <c r="AE159" s="118">
        <f>IFERROR(SUM(S159), "")</f>
        <v>250</v>
      </c>
      <c r="AF159" s="122">
        <f>IFERROR(SUM(AD159*AE159), "")</f>
        <v>9750</v>
      </c>
      <c r="AG159" s="127"/>
      <c r="AH159" s="118"/>
      <c r="AI159" s="118"/>
      <c r="AJ159" s="118"/>
      <c r="AK159" s="118"/>
    </row>
    <row r="160" spans="1:37" s="1" customFormat="1" ht="9.9499999999999993" customHeight="1">
      <c r="A160" s="283"/>
      <c r="B160" s="110"/>
      <c r="C160" s="111" t="s">
        <v>555</v>
      </c>
      <c r="D160" s="112"/>
      <c r="E160" s="112" t="s">
        <v>556</v>
      </c>
      <c r="F160" s="113"/>
      <c r="G160" s="114">
        <f t="shared" si="110"/>
        <v>455.5</v>
      </c>
      <c r="H160" s="115">
        <f t="shared" si="111"/>
        <v>2400</v>
      </c>
      <c r="I160" s="116">
        <f t="shared" si="100"/>
        <v>1093200</v>
      </c>
      <c r="J160" s="113"/>
      <c r="K160" s="117">
        <f t="shared" si="89"/>
        <v>321.3</v>
      </c>
      <c r="L160" s="118">
        <f t="shared" si="90"/>
        <v>2400</v>
      </c>
      <c r="M160" s="118">
        <f t="shared" si="93"/>
        <v>771120</v>
      </c>
      <c r="N160" s="128">
        <f t="shared" si="112"/>
        <v>134.19999999999999</v>
      </c>
      <c r="O160" s="118">
        <f t="shared" si="113"/>
        <v>2400</v>
      </c>
      <c r="P160" s="118">
        <f t="shared" si="94"/>
        <v>322080</v>
      </c>
      <c r="Q160" s="293"/>
      <c r="R160" s="131">
        <v>203</v>
      </c>
      <c r="S160" s="118">
        <v>2400</v>
      </c>
      <c r="T160" s="122">
        <f>IFERROR(SUM(R160*S160), "")</f>
        <v>487200</v>
      </c>
      <c r="U160" s="124">
        <v>78.3</v>
      </c>
      <c r="V160" s="118">
        <f>IFERROR(SUM(S160), "")</f>
        <v>2400</v>
      </c>
      <c r="W160" s="122">
        <f>IFERROR(SUM(U160*V160), "")</f>
        <v>187920</v>
      </c>
      <c r="X160" s="124">
        <v>40</v>
      </c>
      <c r="Y160" s="118">
        <f>IFERROR(SUM(S160), "")</f>
        <v>2400</v>
      </c>
      <c r="Z160" s="122">
        <f>IFERROR(SUM(X160*Y160), "")</f>
        <v>96000</v>
      </c>
      <c r="AA160" s="125">
        <v>95.2</v>
      </c>
      <c r="AB160" s="118">
        <f>IFERROR(SUM(S160), "")</f>
        <v>2400</v>
      </c>
      <c r="AC160" s="122">
        <f>IFERROR(SUM(AA160*AB160), "")</f>
        <v>228480</v>
      </c>
      <c r="AD160" s="124">
        <v>39</v>
      </c>
      <c r="AE160" s="118">
        <f>IFERROR(SUM(S160), "")</f>
        <v>2400</v>
      </c>
      <c r="AF160" s="122">
        <f>IFERROR(SUM(AD160*AE160), "")</f>
        <v>93600</v>
      </c>
      <c r="AG160" s="127"/>
      <c r="AH160" s="118"/>
      <c r="AI160" s="118"/>
      <c r="AJ160" s="118"/>
      <c r="AK160" s="118"/>
    </row>
    <row r="161" spans="1:37" s="1" customFormat="1" ht="9.9499999999999993" customHeight="1">
      <c r="A161" s="283"/>
      <c r="B161" s="110"/>
      <c r="C161" s="111" t="s">
        <v>557</v>
      </c>
      <c r="D161" s="112"/>
      <c r="E161" s="112"/>
      <c r="F161" s="113"/>
      <c r="G161" s="114">
        <f t="shared" si="110"/>
        <v>8</v>
      </c>
      <c r="H161" s="115">
        <f t="shared" si="111"/>
        <v>500</v>
      </c>
      <c r="I161" s="116">
        <f t="shared" si="100"/>
        <v>4000</v>
      </c>
      <c r="J161" s="113"/>
      <c r="K161" s="117">
        <f t="shared" si="89"/>
        <v>0</v>
      </c>
      <c r="L161" s="118" t="str">
        <f t="shared" si="90"/>
        <v/>
      </c>
      <c r="M161" s="118">
        <f t="shared" si="93"/>
        <v>0</v>
      </c>
      <c r="N161" s="128">
        <f t="shared" si="112"/>
        <v>8</v>
      </c>
      <c r="O161" s="118">
        <f t="shared" si="113"/>
        <v>500</v>
      </c>
      <c r="P161" s="118">
        <f t="shared" si="94"/>
        <v>4000</v>
      </c>
      <c r="Q161" s="293"/>
      <c r="R161" s="131"/>
      <c r="S161" s="118"/>
      <c r="T161" s="122"/>
      <c r="U161" s="124"/>
      <c r="V161" s="118"/>
      <c r="W161" s="122"/>
      <c r="X161" s="124"/>
      <c r="Y161" s="118"/>
      <c r="Z161" s="122"/>
      <c r="AA161" s="125">
        <v>8</v>
      </c>
      <c r="AB161" s="118">
        <v>500</v>
      </c>
      <c r="AC161" s="122">
        <f>IFERROR(SUM(AA161*AB161), "")</f>
        <v>4000</v>
      </c>
      <c r="AD161" s="124"/>
      <c r="AE161" s="118"/>
      <c r="AF161" s="122">
        <f>IFERROR(SUM(AD161*AE161), "")</f>
        <v>0</v>
      </c>
      <c r="AG161" s="127"/>
      <c r="AH161" s="118"/>
      <c r="AI161" s="118"/>
      <c r="AJ161" s="118"/>
      <c r="AK161" s="118"/>
    </row>
    <row r="162" spans="1:37" s="1" customFormat="1" ht="9.9499999999999993" customHeight="1">
      <c r="A162" s="283"/>
      <c r="B162" s="110"/>
      <c r="D162" s="112"/>
      <c r="E162" s="112"/>
      <c r="F162" s="113"/>
      <c r="G162" s="114">
        <f t="shared" si="110"/>
        <v>0</v>
      </c>
      <c r="H162" s="115" t="str">
        <f t="shared" si="111"/>
        <v/>
      </c>
      <c r="I162" s="116">
        <f t="shared" si="100"/>
        <v>1233850</v>
      </c>
      <c r="J162" s="113"/>
      <c r="K162" s="117">
        <f t="shared" si="89"/>
        <v>0</v>
      </c>
      <c r="L162" s="118" t="str">
        <f t="shared" si="90"/>
        <v/>
      </c>
      <c r="M162" s="118">
        <f t="shared" si="93"/>
        <v>867510</v>
      </c>
      <c r="N162" s="128">
        <f t="shared" si="112"/>
        <v>0</v>
      </c>
      <c r="O162" s="118" t="str">
        <f t="shared" si="113"/>
        <v/>
      </c>
      <c r="P162" s="118">
        <f t="shared" si="94"/>
        <v>366340</v>
      </c>
      <c r="Q162" s="293"/>
      <c r="R162" s="131"/>
      <c r="S162" s="148" t="s">
        <v>549</v>
      </c>
      <c r="T162" s="149">
        <f>IFERROR(SUM(T158:T160), "")</f>
        <v>548100</v>
      </c>
      <c r="U162" s="146"/>
      <c r="V162" s="148" t="s">
        <v>549</v>
      </c>
      <c r="W162" s="149">
        <f>IFERROR(SUM(W158:W160), "")</f>
        <v>211410</v>
      </c>
      <c r="X162" s="146"/>
      <c r="Y162" s="148" t="s">
        <v>549</v>
      </c>
      <c r="Z162" s="149">
        <f>IFERROR(SUM(Z158:Z161), "")</f>
        <v>108000</v>
      </c>
      <c r="AA162" s="125"/>
      <c r="AB162" s="148" t="s">
        <v>549</v>
      </c>
      <c r="AC162" s="149">
        <f>IFERROR(SUM(AC158:AC161), "")</f>
        <v>261040</v>
      </c>
      <c r="AD162" s="124"/>
      <c r="AE162" s="148" t="s">
        <v>549</v>
      </c>
      <c r="AF162" s="149">
        <f>IFERROR(SUM(AF158:AF161), "")</f>
        <v>105300</v>
      </c>
      <c r="AG162" s="127"/>
      <c r="AH162" s="118"/>
      <c r="AI162" s="118"/>
      <c r="AJ162" s="118"/>
      <c r="AK162" s="118"/>
    </row>
    <row r="163" spans="1:37" s="1" customFormat="1" ht="9.9499999999999993" customHeight="1">
      <c r="A163" s="283"/>
      <c r="B163" s="110"/>
      <c r="C163" s="111"/>
      <c r="D163" s="112"/>
      <c r="E163" s="112"/>
      <c r="F163" s="113"/>
      <c r="G163" s="114">
        <f t="shared" si="110"/>
        <v>0</v>
      </c>
      <c r="H163" s="115" t="str">
        <f t="shared" si="111"/>
        <v/>
      </c>
      <c r="I163" s="116">
        <f t="shared" si="100"/>
        <v>0</v>
      </c>
      <c r="J163" s="113"/>
      <c r="K163" s="117">
        <f t="shared" si="89"/>
        <v>0</v>
      </c>
      <c r="L163" s="118" t="str">
        <f t="shared" si="90"/>
        <v/>
      </c>
      <c r="M163" s="118">
        <f t="shared" si="93"/>
        <v>0</v>
      </c>
      <c r="N163" s="128">
        <f t="shared" si="112"/>
        <v>0</v>
      </c>
      <c r="O163" s="118" t="str">
        <f t="shared" si="113"/>
        <v/>
      </c>
      <c r="P163" s="118">
        <f t="shared" si="94"/>
        <v>0</v>
      </c>
      <c r="Q163" s="293"/>
      <c r="R163" s="131"/>
      <c r="S163" s="134"/>
      <c r="T163" s="145"/>
      <c r="U163" s="146"/>
      <c r="V163" s="134"/>
      <c r="W163" s="145"/>
      <c r="X163" s="146"/>
      <c r="Y163" s="134"/>
      <c r="Z163" s="145"/>
      <c r="AA163" s="125"/>
      <c r="AB163" s="134"/>
      <c r="AC163" s="126"/>
      <c r="AD163" s="124"/>
      <c r="AE163" s="134"/>
      <c r="AF163" s="126"/>
      <c r="AG163" s="127"/>
      <c r="AH163" s="118"/>
      <c r="AI163" s="118"/>
      <c r="AJ163" s="118"/>
      <c r="AK163" s="118"/>
    </row>
    <row r="164" spans="1:37" s="1" customFormat="1" ht="9.9499999999999993" customHeight="1">
      <c r="A164" s="283"/>
      <c r="B164" s="110"/>
      <c r="C164" s="111" t="s">
        <v>558</v>
      </c>
      <c r="D164" s="112"/>
      <c r="E164" s="112"/>
      <c r="F164" s="113"/>
      <c r="G164" s="114">
        <f t="shared" si="110"/>
        <v>0</v>
      </c>
      <c r="H164" s="115" t="str">
        <f t="shared" si="111"/>
        <v/>
      </c>
      <c r="I164" s="116">
        <f t="shared" si="100"/>
        <v>0</v>
      </c>
      <c r="J164" s="113"/>
      <c r="K164" s="117">
        <f t="shared" si="89"/>
        <v>0</v>
      </c>
      <c r="L164" s="118" t="str">
        <f t="shared" si="90"/>
        <v/>
      </c>
      <c r="M164" s="118">
        <f t="shared" si="93"/>
        <v>0</v>
      </c>
      <c r="N164" s="128">
        <f t="shared" si="112"/>
        <v>0</v>
      </c>
      <c r="O164" s="118" t="str">
        <f t="shared" si="113"/>
        <v/>
      </c>
      <c r="P164" s="118">
        <f t="shared" si="94"/>
        <v>0</v>
      </c>
      <c r="Q164" s="293"/>
      <c r="R164" s="131"/>
      <c r="S164" s="118"/>
      <c r="T164" s="122"/>
      <c r="U164" s="124"/>
      <c r="V164" s="118">
        <f>IFERROR(SUM(S164), "")</f>
        <v>0</v>
      </c>
      <c r="W164" s="126"/>
      <c r="X164" s="118"/>
      <c r="Y164" s="118">
        <f>IFERROR(SUM(S164), "")</f>
        <v>0</v>
      </c>
      <c r="Z164" s="126"/>
      <c r="AA164" s="125"/>
      <c r="AB164" s="118">
        <f>IFERROR(SUM(S164), "")</f>
        <v>0</v>
      </c>
      <c r="AC164" s="126"/>
      <c r="AD164" s="124"/>
      <c r="AE164" s="118">
        <f>IFERROR(SUM(S164), "")</f>
        <v>0</v>
      </c>
      <c r="AF164" s="126"/>
      <c r="AG164" s="127"/>
      <c r="AH164" s="118"/>
      <c r="AI164" s="118"/>
      <c r="AJ164" s="118"/>
      <c r="AK164" s="118"/>
    </row>
    <row r="165" spans="1:37" s="1" customFormat="1" ht="9.9499999999999993" customHeight="1">
      <c r="A165" s="283"/>
      <c r="B165" s="110"/>
      <c r="C165" s="111" t="s">
        <v>535</v>
      </c>
      <c r="D165" s="112"/>
      <c r="E165" s="112"/>
      <c r="F165" s="113"/>
      <c r="G165" s="114">
        <f t="shared" si="110"/>
        <v>298.39999999999998</v>
      </c>
      <c r="H165" s="115">
        <f t="shared" si="111"/>
        <v>50.000000000000007</v>
      </c>
      <c r="I165" s="116">
        <f t="shared" si="100"/>
        <v>14920</v>
      </c>
      <c r="J165" s="113"/>
      <c r="K165" s="117">
        <f t="shared" si="89"/>
        <v>201</v>
      </c>
      <c r="L165" s="118">
        <f t="shared" si="90"/>
        <v>50</v>
      </c>
      <c r="M165" s="118">
        <f t="shared" si="93"/>
        <v>10050</v>
      </c>
      <c r="N165" s="128">
        <f t="shared" si="112"/>
        <v>97.4</v>
      </c>
      <c r="O165" s="118">
        <f t="shared" si="113"/>
        <v>50</v>
      </c>
      <c r="P165" s="118">
        <f t="shared" si="94"/>
        <v>4870</v>
      </c>
      <c r="Q165" s="293"/>
      <c r="R165" s="131">
        <v>178</v>
      </c>
      <c r="S165" s="118">
        <v>50</v>
      </c>
      <c r="T165" s="122">
        <f>IFERROR(SUM(R165*S165), "")</f>
        <v>8900</v>
      </c>
      <c r="U165" s="124"/>
      <c r="V165" s="118"/>
      <c r="W165" s="126"/>
      <c r="X165" s="124">
        <v>23</v>
      </c>
      <c r="Y165" s="118">
        <f>IFERROR(SUM(S165), "")</f>
        <v>50</v>
      </c>
      <c r="Z165" s="122">
        <f>IFERROR(SUM(X165*Y165), "")</f>
        <v>1150</v>
      </c>
      <c r="AA165" s="125">
        <v>97.4</v>
      </c>
      <c r="AB165" s="118">
        <f>IFERROR(SUM(S165), "")</f>
        <v>50</v>
      </c>
      <c r="AC165" s="122">
        <f>IFERROR(SUM(AA165*AB165), "")</f>
        <v>4870</v>
      </c>
      <c r="AD165" s="124"/>
      <c r="AE165" s="118">
        <f>IFERROR(SUM(S165), "")</f>
        <v>50</v>
      </c>
      <c r="AF165" s="122">
        <f>IFERROR(SUM(AD165*AE165), "")</f>
        <v>0</v>
      </c>
      <c r="AG165" s="127"/>
      <c r="AH165" s="118"/>
      <c r="AI165" s="118"/>
      <c r="AJ165" s="118"/>
      <c r="AK165" s="118"/>
    </row>
    <row r="166" spans="1:37" s="1" customFormat="1" ht="9.9499999999999993" customHeight="1">
      <c r="A166" s="283"/>
      <c r="B166" s="110"/>
      <c r="C166" s="111" t="s">
        <v>538</v>
      </c>
      <c r="D166" s="112"/>
      <c r="E166" s="112"/>
      <c r="F166" s="113"/>
      <c r="G166" s="114">
        <f t="shared" si="110"/>
        <v>298.39999999999998</v>
      </c>
      <c r="H166" s="115">
        <f t="shared" si="111"/>
        <v>250.00000000000003</v>
      </c>
      <c r="I166" s="116">
        <f t="shared" si="100"/>
        <v>74600</v>
      </c>
      <c r="J166" s="113"/>
      <c r="K166" s="117">
        <f t="shared" si="89"/>
        <v>201</v>
      </c>
      <c r="L166" s="118">
        <f t="shared" si="90"/>
        <v>250</v>
      </c>
      <c r="M166" s="118">
        <f t="shared" si="93"/>
        <v>50250</v>
      </c>
      <c r="N166" s="128">
        <f t="shared" si="112"/>
        <v>97.4</v>
      </c>
      <c r="O166" s="118">
        <f t="shared" si="113"/>
        <v>249.99999999999997</v>
      </c>
      <c r="P166" s="118">
        <f t="shared" si="94"/>
        <v>24350</v>
      </c>
      <c r="Q166" s="293"/>
      <c r="R166" s="131">
        <v>178</v>
      </c>
      <c r="S166" s="118">
        <v>250</v>
      </c>
      <c r="T166" s="122">
        <f>IFERROR(SUM(R166*S166), "")</f>
        <v>44500</v>
      </c>
      <c r="U166" s="124"/>
      <c r="V166" s="118"/>
      <c r="W166" s="126"/>
      <c r="X166" s="124">
        <v>23</v>
      </c>
      <c r="Y166" s="118">
        <f>IFERROR(SUM(S166), "")</f>
        <v>250</v>
      </c>
      <c r="Z166" s="122">
        <f>IFERROR(SUM(X166*Y166), "")</f>
        <v>5750</v>
      </c>
      <c r="AA166" s="125">
        <v>97.4</v>
      </c>
      <c r="AB166" s="118">
        <f>IFERROR(SUM(S166), "")</f>
        <v>250</v>
      </c>
      <c r="AC166" s="122">
        <f>IFERROR(SUM(AA166*AB166), "")</f>
        <v>24350</v>
      </c>
      <c r="AD166" s="124"/>
      <c r="AE166" s="118">
        <f>IFERROR(SUM(S166), "")</f>
        <v>250</v>
      </c>
      <c r="AF166" s="122">
        <f>IFERROR(SUM(AD166*AE166), "")</f>
        <v>0</v>
      </c>
      <c r="AG166" s="127"/>
      <c r="AH166" s="118"/>
      <c r="AI166" s="118"/>
      <c r="AJ166" s="118"/>
      <c r="AK166" s="118"/>
    </row>
    <row r="167" spans="1:37" s="1" customFormat="1" ht="9.9499999999999993" customHeight="1">
      <c r="A167" s="283"/>
      <c r="B167" s="110"/>
      <c r="C167" s="111" t="s">
        <v>559</v>
      </c>
      <c r="D167" s="112"/>
      <c r="E167" s="112" t="s">
        <v>556</v>
      </c>
      <c r="F167" s="113"/>
      <c r="G167" s="114">
        <f t="shared" si="110"/>
        <v>298.39999999999998</v>
      </c>
      <c r="H167" s="115">
        <f t="shared" si="111"/>
        <v>2400</v>
      </c>
      <c r="I167" s="116">
        <f t="shared" si="100"/>
        <v>716160</v>
      </c>
      <c r="J167" s="113"/>
      <c r="K167" s="117">
        <f t="shared" si="89"/>
        <v>201</v>
      </c>
      <c r="L167" s="118">
        <f t="shared" si="90"/>
        <v>2400</v>
      </c>
      <c r="M167" s="118">
        <f t="shared" si="93"/>
        <v>482400</v>
      </c>
      <c r="N167" s="128">
        <f t="shared" si="112"/>
        <v>97.4</v>
      </c>
      <c r="O167" s="118">
        <f t="shared" si="113"/>
        <v>2400</v>
      </c>
      <c r="P167" s="118">
        <f t="shared" si="94"/>
        <v>233760</v>
      </c>
      <c r="Q167" s="293"/>
      <c r="R167" s="131">
        <v>178</v>
      </c>
      <c r="S167" s="118">
        <v>2400</v>
      </c>
      <c r="T167" s="122">
        <f>IFERROR(SUM(R167*S167), "")</f>
        <v>427200</v>
      </c>
      <c r="U167" s="124"/>
      <c r="V167" s="118"/>
      <c r="W167" s="126"/>
      <c r="X167" s="124">
        <v>23</v>
      </c>
      <c r="Y167" s="118">
        <f>IFERROR(SUM(S167), "")</f>
        <v>2400</v>
      </c>
      <c r="Z167" s="122">
        <f>IFERROR(SUM(X167*Y167), "")</f>
        <v>55200</v>
      </c>
      <c r="AA167" s="125">
        <v>97.4</v>
      </c>
      <c r="AB167" s="118">
        <f>IFERROR(SUM(S167), "")</f>
        <v>2400</v>
      </c>
      <c r="AC167" s="122">
        <f>IFERROR(SUM(AA167*AB167), "")</f>
        <v>233760</v>
      </c>
      <c r="AD167" s="124"/>
      <c r="AE167" s="118">
        <f>IFERROR(SUM(S167), "")</f>
        <v>2400</v>
      </c>
      <c r="AF167" s="122">
        <f>IFERROR(SUM(AD167*AE167), "")</f>
        <v>0</v>
      </c>
      <c r="AG167" s="127"/>
      <c r="AH167" s="118"/>
      <c r="AI167" s="118"/>
      <c r="AJ167" s="118"/>
      <c r="AK167" s="118"/>
    </row>
    <row r="168" spans="1:37" s="1" customFormat="1" ht="9.9499999999999993" customHeight="1">
      <c r="A168" s="283"/>
      <c r="B168" s="110"/>
      <c r="C168" s="111" t="s">
        <v>557</v>
      </c>
      <c r="D168" s="112"/>
      <c r="E168" s="112"/>
      <c r="F168" s="113"/>
      <c r="G168" s="114">
        <f t="shared" si="110"/>
        <v>28</v>
      </c>
      <c r="H168" s="115">
        <f t="shared" si="111"/>
        <v>500</v>
      </c>
      <c r="I168" s="116">
        <f t="shared" ref="I168:I199" si="114">IFERROR(SUM(M168+P168), "")</f>
        <v>14000</v>
      </c>
      <c r="J168" s="113"/>
      <c r="K168" s="117">
        <f t="shared" si="89"/>
        <v>17</v>
      </c>
      <c r="L168" s="118">
        <f t="shared" si="90"/>
        <v>500</v>
      </c>
      <c r="M168" s="118">
        <f t="shared" si="93"/>
        <v>8500</v>
      </c>
      <c r="N168" s="128">
        <f t="shared" si="112"/>
        <v>11</v>
      </c>
      <c r="O168" s="118">
        <f t="shared" si="113"/>
        <v>500</v>
      </c>
      <c r="P168" s="118">
        <f t="shared" si="94"/>
        <v>5500</v>
      </c>
      <c r="Q168" s="293"/>
      <c r="R168" s="131">
        <v>15</v>
      </c>
      <c r="S168" s="118">
        <v>500</v>
      </c>
      <c r="T168" s="122">
        <f>IFERROR(SUM(R168*S168), "")</f>
        <v>7500</v>
      </c>
      <c r="U168" s="124"/>
      <c r="V168" s="118"/>
      <c r="W168" s="126"/>
      <c r="X168" s="124">
        <v>2</v>
      </c>
      <c r="Y168" s="118">
        <f>IFERROR(SUM(S168), "")</f>
        <v>500</v>
      </c>
      <c r="Z168" s="122">
        <f>IFERROR(SUM(X168*Y168), "")</f>
        <v>1000</v>
      </c>
      <c r="AA168" s="125">
        <v>11</v>
      </c>
      <c r="AB168" s="118">
        <f>IFERROR(SUM(S168), "")</f>
        <v>500</v>
      </c>
      <c r="AC168" s="122">
        <f>IFERROR(SUM(AA168*AB168), "")</f>
        <v>5500</v>
      </c>
      <c r="AD168" s="124"/>
      <c r="AE168" s="118">
        <f>IFERROR(SUM(S168), "")</f>
        <v>500</v>
      </c>
      <c r="AF168" s="122">
        <f>IFERROR(SUM(AD168*AE168), "")</f>
        <v>0</v>
      </c>
      <c r="AG168" s="127"/>
      <c r="AH168" s="118"/>
      <c r="AI168" s="118"/>
      <c r="AJ168" s="118"/>
      <c r="AK168" s="118"/>
    </row>
    <row r="169" spans="1:37" s="1" customFormat="1" ht="9.9499999999999993" customHeight="1">
      <c r="A169" s="283"/>
      <c r="B169" s="110"/>
      <c r="C169" s="111"/>
      <c r="D169" s="112"/>
      <c r="E169" s="112"/>
      <c r="F169" s="113"/>
      <c r="G169" s="114">
        <f t="shared" si="110"/>
        <v>0</v>
      </c>
      <c r="H169" s="115" t="str">
        <f t="shared" si="111"/>
        <v/>
      </c>
      <c r="I169" s="116">
        <f t="shared" si="114"/>
        <v>268480</v>
      </c>
      <c r="J169" s="113"/>
      <c r="K169" s="117"/>
      <c r="L169" s="118"/>
      <c r="M169" s="118"/>
      <c r="N169" s="128">
        <f t="shared" si="112"/>
        <v>0</v>
      </c>
      <c r="O169" s="118" t="str">
        <f t="shared" si="113"/>
        <v/>
      </c>
      <c r="P169" s="118">
        <f t="shared" si="94"/>
        <v>268480</v>
      </c>
      <c r="Q169" s="293"/>
      <c r="R169" s="131"/>
      <c r="S169" s="148" t="s">
        <v>549</v>
      </c>
      <c r="T169" s="149">
        <f>IFERROR(SUM(T165:T168), "")</f>
        <v>488100</v>
      </c>
      <c r="U169" s="146"/>
      <c r="V169" s="147"/>
      <c r="W169" s="149">
        <f>IFERROR(SUM(W165:W168), "")</f>
        <v>0</v>
      </c>
      <c r="X169" s="147"/>
      <c r="Y169" s="148" t="s">
        <v>549</v>
      </c>
      <c r="Z169" s="149">
        <f>IFERROR(SUM(Z165:Z168), "")</f>
        <v>63100</v>
      </c>
      <c r="AA169" s="125"/>
      <c r="AB169" s="148" t="s">
        <v>549</v>
      </c>
      <c r="AC169" s="149">
        <f>IFERROR(SUM(AC165:AC168), "")</f>
        <v>268480</v>
      </c>
      <c r="AD169" s="124"/>
      <c r="AE169" s="148" t="s">
        <v>549</v>
      </c>
      <c r="AF169" s="149">
        <f>IFERROR(SUM(AF165:AF168), "")</f>
        <v>0</v>
      </c>
      <c r="AG169" s="127"/>
      <c r="AH169" s="118"/>
      <c r="AI169" s="118"/>
      <c r="AJ169" s="118"/>
      <c r="AK169" s="118"/>
    </row>
    <row r="170" spans="1:37" s="1" customFormat="1" ht="9.9499999999999993" customHeight="1">
      <c r="A170" s="283"/>
      <c r="B170" s="110"/>
      <c r="C170" s="111" t="s">
        <v>560</v>
      </c>
      <c r="D170" s="112"/>
      <c r="E170" s="112" t="s">
        <v>554</v>
      </c>
      <c r="F170" s="113"/>
      <c r="G170" s="114">
        <f t="shared" si="110"/>
        <v>0</v>
      </c>
      <c r="H170" s="115" t="str">
        <f t="shared" si="111"/>
        <v/>
      </c>
      <c r="I170" s="116">
        <f t="shared" si="114"/>
        <v>0</v>
      </c>
      <c r="J170" s="113"/>
      <c r="K170" s="117">
        <f t="shared" ref="K170:K201" si="115">IFERROR(SUM(R170+U170+X170), "")</f>
        <v>0</v>
      </c>
      <c r="L170" s="118" t="str">
        <f t="shared" ref="L170:L201" si="116">IFERROR(SUM(M170/K170), "")</f>
        <v/>
      </c>
      <c r="M170" s="118">
        <f t="shared" ref="M170:M201" si="117">IFERROR(SUM(T170+W170+Z170), "")</f>
        <v>0</v>
      </c>
      <c r="N170" s="128">
        <f t="shared" si="112"/>
        <v>0</v>
      </c>
      <c r="O170" s="118" t="str">
        <f t="shared" si="113"/>
        <v/>
      </c>
      <c r="P170" s="118">
        <f t="shared" si="94"/>
        <v>0</v>
      </c>
      <c r="Q170" s="293"/>
      <c r="R170" s="131"/>
      <c r="S170" s="118"/>
      <c r="T170" s="122"/>
      <c r="U170" s="124"/>
      <c r="V170" s="118">
        <f>IFERROR(SUM(S170), "")</f>
        <v>0</v>
      </c>
      <c r="W170" s="126"/>
      <c r="X170" s="118"/>
      <c r="Y170" s="118">
        <f t="shared" ref="Y170:Y177" si="118">IFERROR(SUM(S170), "")</f>
        <v>0</v>
      </c>
      <c r="Z170" s="126"/>
      <c r="AA170" s="125"/>
      <c r="AB170" s="118">
        <f t="shared" ref="AB170:AB177" si="119">IFERROR(SUM(S170), "")</f>
        <v>0</v>
      </c>
      <c r="AC170" s="126"/>
      <c r="AD170" s="124"/>
      <c r="AE170" s="118">
        <f t="shared" ref="AE170:AE175" si="120">IFERROR(SUM(S170), "")</f>
        <v>0</v>
      </c>
      <c r="AF170" s="126"/>
      <c r="AG170" s="127"/>
      <c r="AH170" s="118"/>
      <c r="AI170" s="118"/>
      <c r="AJ170" s="118"/>
      <c r="AK170" s="118"/>
    </row>
    <row r="171" spans="1:37" s="1" customFormat="1" ht="9.9499999999999993" customHeight="1">
      <c r="A171" s="283"/>
      <c r="B171" s="110"/>
      <c r="C171" s="111" t="s">
        <v>535</v>
      </c>
      <c r="D171" s="112"/>
      <c r="E171" s="112"/>
      <c r="F171" s="113"/>
      <c r="G171" s="114">
        <f t="shared" si="110"/>
        <v>36</v>
      </c>
      <c r="H171" s="115">
        <f t="shared" si="111"/>
        <v>50</v>
      </c>
      <c r="I171" s="116">
        <f t="shared" si="114"/>
        <v>1800</v>
      </c>
      <c r="J171" s="113"/>
      <c r="K171" s="117">
        <f t="shared" si="115"/>
        <v>36</v>
      </c>
      <c r="L171" s="118">
        <f t="shared" si="116"/>
        <v>50</v>
      </c>
      <c r="M171" s="118">
        <f t="shared" si="117"/>
        <v>1800</v>
      </c>
      <c r="N171" s="128">
        <f t="shared" si="112"/>
        <v>0</v>
      </c>
      <c r="O171" s="118" t="str">
        <f t="shared" si="113"/>
        <v/>
      </c>
      <c r="P171" s="118">
        <f t="shared" si="94"/>
        <v>0</v>
      </c>
      <c r="Q171" s="293"/>
      <c r="R171" s="131">
        <v>36</v>
      </c>
      <c r="S171" s="118">
        <v>50</v>
      </c>
      <c r="T171" s="122">
        <f>IFERROR(SUM(R171*S171), "")</f>
        <v>1800</v>
      </c>
      <c r="U171" s="124"/>
      <c r="V171" s="118"/>
      <c r="W171" s="126"/>
      <c r="X171" s="118"/>
      <c r="Y171" s="118">
        <f t="shared" si="118"/>
        <v>50</v>
      </c>
      <c r="Z171" s="126"/>
      <c r="AA171" s="125"/>
      <c r="AB171" s="118">
        <f t="shared" si="119"/>
        <v>50</v>
      </c>
      <c r="AC171" s="126"/>
      <c r="AD171" s="124"/>
      <c r="AE171" s="118">
        <f t="shared" si="120"/>
        <v>50</v>
      </c>
      <c r="AF171" s="126"/>
      <c r="AG171" s="127"/>
      <c r="AH171" s="118"/>
      <c r="AI171" s="118"/>
      <c r="AJ171" s="118"/>
      <c r="AK171" s="118"/>
    </row>
    <row r="172" spans="1:37" s="1" customFormat="1" ht="9.9499999999999993" customHeight="1">
      <c r="A172" s="283"/>
      <c r="B172" s="110"/>
      <c r="C172" s="111" t="s">
        <v>538</v>
      </c>
      <c r="D172" s="112"/>
      <c r="E172" s="112"/>
      <c r="F172" s="113"/>
      <c r="G172" s="114">
        <f t="shared" si="110"/>
        <v>36</v>
      </c>
      <c r="H172" s="115">
        <f t="shared" si="111"/>
        <v>250</v>
      </c>
      <c r="I172" s="116">
        <f t="shared" si="114"/>
        <v>9000</v>
      </c>
      <c r="J172" s="113"/>
      <c r="K172" s="117">
        <f t="shared" si="115"/>
        <v>36</v>
      </c>
      <c r="L172" s="118">
        <f t="shared" si="116"/>
        <v>250</v>
      </c>
      <c r="M172" s="118">
        <f t="shared" si="117"/>
        <v>9000</v>
      </c>
      <c r="N172" s="128">
        <f t="shared" si="112"/>
        <v>0</v>
      </c>
      <c r="O172" s="118" t="str">
        <f t="shared" si="113"/>
        <v/>
      </c>
      <c r="P172" s="118">
        <f t="shared" si="94"/>
        <v>0</v>
      </c>
      <c r="Q172" s="293"/>
      <c r="R172" s="131">
        <v>36</v>
      </c>
      <c r="S172" s="118">
        <v>250</v>
      </c>
      <c r="T172" s="122">
        <f>IFERROR(SUM(R172*S172), "")</f>
        <v>9000</v>
      </c>
      <c r="U172" s="124"/>
      <c r="V172" s="118"/>
      <c r="W172" s="126"/>
      <c r="X172" s="118"/>
      <c r="Y172" s="118">
        <f t="shared" si="118"/>
        <v>250</v>
      </c>
      <c r="Z172" s="126"/>
      <c r="AA172" s="125"/>
      <c r="AB172" s="118">
        <f t="shared" si="119"/>
        <v>250</v>
      </c>
      <c r="AC172" s="126"/>
      <c r="AD172" s="124"/>
      <c r="AE172" s="118">
        <f t="shared" si="120"/>
        <v>250</v>
      </c>
      <c r="AF172" s="126"/>
      <c r="AG172" s="127"/>
      <c r="AH172" s="118"/>
      <c r="AI172" s="118"/>
      <c r="AJ172" s="118"/>
      <c r="AK172" s="118"/>
    </row>
    <row r="173" spans="1:37" s="1" customFormat="1" ht="9.9499999999999993" customHeight="1">
      <c r="A173" s="283"/>
      <c r="B173" s="110"/>
      <c r="C173" s="111" t="s">
        <v>559</v>
      </c>
      <c r="D173" s="112"/>
      <c r="E173" s="112" t="s">
        <v>556</v>
      </c>
      <c r="F173" s="113"/>
      <c r="G173" s="114">
        <f t="shared" si="110"/>
        <v>36</v>
      </c>
      <c r="H173" s="115">
        <f t="shared" si="111"/>
        <v>2400</v>
      </c>
      <c r="I173" s="116">
        <f t="shared" si="114"/>
        <v>86400</v>
      </c>
      <c r="J173" s="113"/>
      <c r="K173" s="117">
        <f t="shared" si="115"/>
        <v>36</v>
      </c>
      <c r="L173" s="118">
        <f t="shared" si="116"/>
        <v>2400</v>
      </c>
      <c r="M173" s="118">
        <f t="shared" si="117"/>
        <v>86400</v>
      </c>
      <c r="N173" s="128">
        <f t="shared" si="112"/>
        <v>0</v>
      </c>
      <c r="O173" s="118" t="str">
        <f t="shared" si="113"/>
        <v/>
      </c>
      <c r="P173" s="118">
        <f t="shared" si="94"/>
        <v>0</v>
      </c>
      <c r="Q173" s="293"/>
      <c r="R173" s="131">
        <v>36</v>
      </c>
      <c r="S173" s="118">
        <v>2400</v>
      </c>
      <c r="T173" s="122">
        <f>IFERROR(SUM(R173*S173), "")</f>
        <v>86400</v>
      </c>
      <c r="U173" s="124"/>
      <c r="V173" s="118"/>
      <c r="W173" s="126"/>
      <c r="X173" s="118"/>
      <c r="Y173" s="118">
        <f t="shared" si="118"/>
        <v>2400</v>
      </c>
      <c r="Z173" s="126"/>
      <c r="AA173" s="125"/>
      <c r="AB173" s="118">
        <f t="shared" si="119"/>
        <v>2400</v>
      </c>
      <c r="AC173" s="126"/>
      <c r="AD173" s="124"/>
      <c r="AE173" s="118">
        <f t="shared" si="120"/>
        <v>2400</v>
      </c>
      <c r="AF173" s="126"/>
      <c r="AG173" s="127"/>
      <c r="AH173" s="118"/>
      <c r="AI173" s="118"/>
      <c r="AJ173" s="118"/>
      <c r="AK173" s="118"/>
    </row>
    <row r="174" spans="1:37" s="1" customFormat="1" ht="9.9499999999999993" customHeight="1">
      <c r="A174" s="283"/>
      <c r="B174" s="110"/>
      <c r="C174" s="111"/>
      <c r="D174" s="112"/>
      <c r="E174" s="112"/>
      <c r="F174" s="113"/>
      <c r="G174" s="114">
        <f t="shared" si="110"/>
        <v>0</v>
      </c>
      <c r="H174" s="115" t="str">
        <f t="shared" si="111"/>
        <v/>
      </c>
      <c r="I174" s="116">
        <f t="shared" si="114"/>
        <v>97200</v>
      </c>
      <c r="J174" s="113"/>
      <c r="K174" s="117">
        <f t="shared" si="115"/>
        <v>0</v>
      </c>
      <c r="L174" s="118" t="str">
        <f t="shared" si="116"/>
        <v/>
      </c>
      <c r="M174" s="118">
        <f t="shared" si="117"/>
        <v>97200</v>
      </c>
      <c r="N174" s="128">
        <f t="shared" si="112"/>
        <v>0</v>
      </c>
      <c r="O174" s="118" t="str">
        <f t="shared" si="113"/>
        <v/>
      </c>
      <c r="P174" s="118">
        <f t="shared" si="94"/>
        <v>0</v>
      </c>
      <c r="Q174" s="293"/>
      <c r="R174" s="131"/>
      <c r="S174" s="151" t="s">
        <v>390</v>
      </c>
      <c r="T174" s="152">
        <f>IFERROR(SUM(T170:T173), "")</f>
        <v>97200</v>
      </c>
      <c r="U174" s="124"/>
      <c r="V174" s="118"/>
      <c r="W174" s="126"/>
      <c r="X174" s="118"/>
      <c r="Y174" s="118">
        <f t="shared" si="118"/>
        <v>0</v>
      </c>
      <c r="Z174" s="126"/>
      <c r="AA174" s="125"/>
      <c r="AB174" s="118">
        <f t="shared" si="119"/>
        <v>0</v>
      </c>
      <c r="AC174" s="126"/>
      <c r="AD174" s="124"/>
      <c r="AE174" s="118">
        <f t="shared" si="120"/>
        <v>0</v>
      </c>
      <c r="AF174" s="126"/>
      <c r="AG174" s="127"/>
      <c r="AH174" s="118"/>
      <c r="AI174" s="118"/>
      <c r="AJ174" s="118"/>
      <c r="AK174" s="118"/>
    </row>
    <row r="175" spans="1:37" s="1" customFormat="1" ht="9.9499999999999993" customHeight="1">
      <c r="A175" s="283"/>
      <c r="B175" s="110"/>
      <c r="C175" s="111" t="s">
        <v>561</v>
      </c>
      <c r="D175" s="112"/>
      <c r="E175" s="112" t="s">
        <v>554</v>
      </c>
      <c r="F175" s="113"/>
      <c r="G175" s="114">
        <f t="shared" si="110"/>
        <v>0</v>
      </c>
      <c r="H175" s="115" t="str">
        <f t="shared" si="111"/>
        <v/>
      </c>
      <c r="I175" s="116">
        <f t="shared" si="114"/>
        <v>0</v>
      </c>
      <c r="J175" s="113"/>
      <c r="K175" s="117">
        <f t="shared" si="115"/>
        <v>0</v>
      </c>
      <c r="L175" s="118" t="str">
        <f t="shared" si="116"/>
        <v/>
      </c>
      <c r="M175" s="118">
        <f t="shared" si="117"/>
        <v>0</v>
      </c>
      <c r="N175" s="128">
        <f t="shared" si="112"/>
        <v>0</v>
      </c>
      <c r="O175" s="118" t="str">
        <f t="shared" si="113"/>
        <v/>
      </c>
      <c r="P175" s="118">
        <f t="shared" si="94"/>
        <v>0</v>
      </c>
      <c r="Q175" s="293"/>
      <c r="R175" s="131"/>
      <c r="S175" s="118"/>
      <c r="T175" s="122"/>
      <c r="U175" s="124"/>
      <c r="V175" s="118"/>
      <c r="W175" s="126"/>
      <c r="X175" s="118"/>
      <c r="Y175" s="118">
        <f t="shared" si="118"/>
        <v>0</v>
      </c>
      <c r="Z175" s="126"/>
      <c r="AA175" s="125"/>
      <c r="AB175" s="118">
        <f t="shared" si="119"/>
        <v>0</v>
      </c>
      <c r="AC175" s="126"/>
      <c r="AD175" s="124"/>
      <c r="AE175" s="118">
        <f t="shared" si="120"/>
        <v>0</v>
      </c>
      <c r="AF175" s="126"/>
      <c r="AG175" s="127"/>
      <c r="AH175" s="118"/>
      <c r="AI175" s="118"/>
      <c r="AJ175" s="118"/>
      <c r="AK175" s="118"/>
    </row>
    <row r="176" spans="1:37" s="1" customFormat="1" ht="9.9499999999999993" customHeight="1">
      <c r="A176" s="283"/>
      <c r="B176" s="110"/>
      <c r="C176" s="111" t="s">
        <v>562</v>
      </c>
      <c r="D176" s="112"/>
      <c r="E176" s="112"/>
      <c r="F176" s="113"/>
      <c r="G176" s="114">
        <f t="shared" si="110"/>
        <v>2375</v>
      </c>
      <c r="H176" s="115">
        <f t="shared" si="111"/>
        <v>20.138947368421054</v>
      </c>
      <c r="I176" s="116">
        <f t="shared" si="114"/>
        <v>47830</v>
      </c>
      <c r="J176" s="113"/>
      <c r="K176" s="117">
        <f t="shared" si="115"/>
        <v>1817.6</v>
      </c>
      <c r="L176" s="118">
        <f t="shared" si="116"/>
        <v>20</v>
      </c>
      <c r="M176" s="118">
        <f t="shared" si="117"/>
        <v>36352</v>
      </c>
      <c r="N176" s="128">
        <f t="shared" si="112"/>
        <v>557.4</v>
      </c>
      <c r="O176" s="118">
        <f t="shared" si="113"/>
        <v>20.592034445640476</v>
      </c>
      <c r="P176" s="118">
        <f t="shared" si="94"/>
        <v>11478</v>
      </c>
      <c r="Q176" s="293"/>
      <c r="R176" s="131">
        <v>1817.6</v>
      </c>
      <c r="S176" s="118">
        <v>20</v>
      </c>
      <c r="T176" s="122">
        <f>IFERROR(SUM(R176*S176), "")</f>
        <v>36352</v>
      </c>
      <c r="U176" s="124"/>
      <c r="V176" s="118"/>
      <c r="W176" s="126"/>
      <c r="X176" s="118"/>
      <c r="Y176" s="118">
        <f t="shared" si="118"/>
        <v>20</v>
      </c>
      <c r="Z176" s="126"/>
      <c r="AA176" s="125">
        <v>546.4</v>
      </c>
      <c r="AB176" s="118">
        <f t="shared" si="119"/>
        <v>20</v>
      </c>
      <c r="AC176" s="122">
        <f>IFERROR(SUM(AA176*AB176), "")</f>
        <v>10928</v>
      </c>
      <c r="AD176" s="124">
        <v>11</v>
      </c>
      <c r="AE176" s="118">
        <v>50</v>
      </c>
      <c r="AF176" s="122">
        <f t="shared" ref="AF176:AF181" si="121">IFERROR(SUM(AD176*AE176), "")</f>
        <v>550</v>
      </c>
      <c r="AG176" s="127"/>
      <c r="AH176" s="118"/>
      <c r="AI176" s="118"/>
      <c r="AJ176" s="118"/>
      <c r="AK176" s="118"/>
    </row>
    <row r="177" spans="1:37" s="1" customFormat="1" ht="9.9499999999999993" customHeight="1">
      <c r="A177" s="283"/>
      <c r="B177" s="110"/>
      <c r="C177" s="111" t="s">
        <v>563</v>
      </c>
      <c r="D177" s="112"/>
      <c r="E177" s="112"/>
      <c r="F177" s="113"/>
      <c r="G177" s="114">
        <f t="shared" si="110"/>
        <v>2375</v>
      </c>
      <c r="H177" s="115">
        <f t="shared" si="111"/>
        <v>31.018947368421053</v>
      </c>
      <c r="I177" s="116">
        <f t="shared" si="114"/>
        <v>73670</v>
      </c>
      <c r="J177" s="113"/>
      <c r="K177" s="117">
        <f t="shared" si="115"/>
        <v>1817.6</v>
      </c>
      <c r="L177" s="118">
        <f t="shared" si="116"/>
        <v>30</v>
      </c>
      <c r="M177" s="118">
        <f t="shared" si="117"/>
        <v>54528</v>
      </c>
      <c r="N177" s="128">
        <f t="shared" si="112"/>
        <v>557.4</v>
      </c>
      <c r="O177" s="118">
        <f t="shared" si="113"/>
        <v>34.341585934696809</v>
      </c>
      <c r="P177" s="118">
        <f t="shared" si="94"/>
        <v>19142</v>
      </c>
      <c r="Q177" s="293"/>
      <c r="R177" s="131">
        <v>1817.6</v>
      </c>
      <c r="S177" s="118">
        <v>30</v>
      </c>
      <c r="T177" s="122">
        <f>IFERROR(SUM(R177*S177), "")</f>
        <v>54528</v>
      </c>
      <c r="U177" s="124"/>
      <c r="V177" s="118"/>
      <c r="W177" s="126"/>
      <c r="X177" s="118"/>
      <c r="Y177" s="118">
        <f t="shared" si="118"/>
        <v>30</v>
      </c>
      <c r="Z177" s="126"/>
      <c r="AA177" s="125">
        <v>546.4</v>
      </c>
      <c r="AB177" s="118">
        <f t="shared" si="119"/>
        <v>30</v>
      </c>
      <c r="AC177" s="122">
        <f>IFERROR(SUM(AA177*AB177), "")</f>
        <v>16392</v>
      </c>
      <c r="AD177" s="124">
        <v>11</v>
      </c>
      <c r="AE177" s="118">
        <v>250</v>
      </c>
      <c r="AF177" s="122">
        <f t="shared" si="121"/>
        <v>2750</v>
      </c>
      <c r="AG177" s="127"/>
      <c r="AH177" s="118"/>
      <c r="AI177" s="118"/>
      <c r="AJ177" s="118"/>
      <c r="AK177" s="118"/>
    </row>
    <row r="178" spans="1:37" s="1" customFormat="1" ht="9.9499999999999993" customHeight="1">
      <c r="A178" s="283"/>
      <c r="B178" s="110"/>
      <c r="C178" s="111" t="s">
        <v>564</v>
      </c>
      <c r="D178" s="112"/>
      <c r="E178" s="112" t="s">
        <v>565</v>
      </c>
      <c r="F178" s="113"/>
      <c r="G178" s="114">
        <f t="shared" si="110"/>
        <v>8.4</v>
      </c>
      <c r="H178" s="115">
        <f t="shared" si="111"/>
        <v>2400</v>
      </c>
      <c r="I178" s="116">
        <f t="shared" si="114"/>
        <v>20160</v>
      </c>
      <c r="J178" s="113"/>
      <c r="K178" s="117">
        <f t="shared" si="115"/>
        <v>0</v>
      </c>
      <c r="L178" s="118" t="str">
        <f t="shared" si="116"/>
        <v/>
      </c>
      <c r="M178" s="118">
        <f t="shared" si="117"/>
        <v>0</v>
      </c>
      <c r="N178" s="128">
        <f t="shared" si="112"/>
        <v>8.4</v>
      </c>
      <c r="O178" s="118">
        <f t="shared" si="113"/>
        <v>2400</v>
      </c>
      <c r="P178" s="118">
        <f t="shared" si="94"/>
        <v>20160</v>
      </c>
      <c r="Q178" s="293"/>
      <c r="R178" s="131"/>
      <c r="S178" s="118"/>
      <c r="T178" s="122"/>
      <c r="U178" s="124"/>
      <c r="V178" s="118"/>
      <c r="W178" s="126"/>
      <c r="X178" s="118"/>
      <c r="Y178" s="118"/>
      <c r="Z178" s="126"/>
      <c r="AA178" s="125"/>
      <c r="AB178" s="118"/>
      <c r="AC178" s="122"/>
      <c r="AD178" s="124">
        <v>8.4</v>
      </c>
      <c r="AE178" s="118">
        <v>2400</v>
      </c>
      <c r="AF178" s="122">
        <f t="shared" si="121"/>
        <v>20160</v>
      </c>
      <c r="AG178" s="127"/>
      <c r="AH178" s="118"/>
      <c r="AI178" s="118"/>
      <c r="AJ178" s="118"/>
      <c r="AK178" s="118"/>
    </row>
    <row r="179" spans="1:37" s="1" customFormat="1" ht="9.9499999999999993" customHeight="1">
      <c r="A179" s="283"/>
      <c r="B179" s="110"/>
      <c r="C179" s="111" t="s">
        <v>566</v>
      </c>
      <c r="D179" s="112"/>
      <c r="E179" s="112" t="s">
        <v>567</v>
      </c>
      <c r="F179" s="113"/>
      <c r="G179" s="114">
        <f t="shared" si="110"/>
        <v>767.4</v>
      </c>
      <c r="H179" s="115">
        <f t="shared" si="111"/>
        <v>830</v>
      </c>
      <c r="I179" s="116">
        <f t="shared" si="114"/>
        <v>636942</v>
      </c>
      <c r="J179" s="113"/>
      <c r="K179" s="117">
        <f t="shared" si="115"/>
        <v>568</v>
      </c>
      <c r="L179" s="118">
        <f t="shared" si="116"/>
        <v>830</v>
      </c>
      <c r="M179" s="118">
        <f t="shared" si="117"/>
        <v>471440</v>
      </c>
      <c r="N179" s="128">
        <f t="shared" si="112"/>
        <v>199.4</v>
      </c>
      <c r="O179" s="118">
        <f t="shared" si="113"/>
        <v>830</v>
      </c>
      <c r="P179" s="118">
        <f t="shared" si="94"/>
        <v>165502</v>
      </c>
      <c r="Q179" s="293"/>
      <c r="R179" s="131">
        <v>568</v>
      </c>
      <c r="S179" s="118">
        <v>830</v>
      </c>
      <c r="T179" s="122">
        <f>IFERROR(SUM(R179*S179), "")</f>
        <v>471440</v>
      </c>
      <c r="U179" s="124"/>
      <c r="V179" s="118"/>
      <c r="W179" s="126"/>
      <c r="X179" s="118"/>
      <c r="Y179" s="118">
        <f>IFERROR(SUM(S179), "")</f>
        <v>830</v>
      </c>
      <c r="Z179" s="126"/>
      <c r="AA179" s="125">
        <v>190.9</v>
      </c>
      <c r="AB179" s="118">
        <f>IFERROR(SUM(S179), "")</f>
        <v>830</v>
      </c>
      <c r="AC179" s="122">
        <f>IFERROR(SUM(AA179*AB179), "")</f>
        <v>158447</v>
      </c>
      <c r="AD179" s="124">
        <v>8.5</v>
      </c>
      <c r="AE179" s="118">
        <f>IFERROR(SUM(S179), "")</f>
        <v>830</v>
      </c>
      <c r="AF179" s="122">
        <f t="shared" si="121"/>
        <v>7055</v>
      </c>
      <c r="AG179" s="127"/>
      <c r="AH179" s="118"/>
      <c r="AI179" s="118"/>
      <c r="AJ179" s="118"/>
      <c r="AK179" s="118"/>
    </row>
    <row r="180" spans="1:37" s="1" customFormat="1" ht="9.9499999999999993" customHeight="1">
      <c r="A180" s="283"/>
      <c r="B180" s="110"/>
      <c r="C180" s="111" t="s">
        <v>542</v>
      </c>
      <c r="D180" s="112"/>
      <c r="E180" s="112" t="s">
        <v>567</v>
      </c>
      <c r="F180" s="113"/>
      <c r="G180" s="114">
        <f t="shared" si="110"/>
        <v>1622.1</v>
      </c>
      <c r="H180" s="115">
        <f t="shared" si="111"/>
        <v>830</v>
      </c>
      <c r="I180" s="116">
        <f t="shared" si="114"/>
        <v>1346343</v>
      </c>
      <c r="J180" s="113"/>
      <c r="K180" s="117">
        <f t="shared" si="115"/>
        <v>1249.5999999999999</v>
      </c>
      <c r="L180" s="118">
        <f t="shared" si="116"/>
        <v>830</v>
      </c>
      <c r="M180" s="118">
        <f t="shared" si="117"/>
        <v>1037167.9999999999</v>
      </c>
      <c r="N180" s="128">
        <f t="shared" si="112"/>
        <v>372.5</v>
      </c>
      <c r="O180" s="118">
        <f t="shared" si="113"/>
        <v>830</v>
      </c>
      <c r="P180" s="118">
        <f t="shared" si="94"/>
        <v>309175</v>
      </c>
      <c r="Q180" s="293"/>
      <c r="R180" s="131">
        <v>1249.5999999999999</v>
      </c>
      <c r="S180" s="118">
        <v>830</v>
      </c>
      <c r="T180" s="122">
        <f>IFERROR(SUM(R180*S180), "")</f>
        <v>1037167.9999999999</v>
      </c>
      <c r="U180" s="124"/>
      <c r="V180" s="118"/>
      <c r="W180" s="126"/>
      <c r="X180" s="118"/>
      <c r="Y180" s="118">
        <f>IFERROR(SUM(S180), "")</f>
        <v>830</v>
      </c>
      <c r="Z180" s="126"/>
      <c r="AA180" s="125">
        <v>355.5</v>
      </c>
      <c r="AB180" s="118">
        <f>IFERROR(SUM(S180), "")</f>
        <v>830</v>
      </c>
      <c r="AC180" s="122">
        <f>IFERROR(SUM(AA180*AB180), "")</f>
        <v>295065</v>
      </c>
      <c r="AD180" s="124">
        <v>17</v>
      </c>
      <c r="AE180" s="118">
        <f>IFERROR(SUM(S180), "")</f>
        <v>830</v>
      </c>
      <c r="AF180" s="122">
        <f t="shared" si="121"/>
        <v>14110</v>
      </c>
      <c r="AG180" s="127"/>
      <c r="AH180" s="118"/>
      <c r="AI180" s="118"/>
      <c r="AJ180" s="118"/>
      <c r="AK180" s="118"/>
    </row>
    <row r="181" spans="1:37" s="1" customFormat="1" ht="9.9499999999999993" customHeight="1">
      <c r="A181" s="283"/>
      <c r="B181" s="110"/>
      <c r="C181" s="111" t="s">
        <v>557</v>
      </c>
      <c r="D181" s="112"/>
      <c r="E181" s="112" t="s">
        <v>568</v>
      </c>
      <c r="F181" s="113"/>
      <c r="G181" s="114">
        <f t="shared" si="110"/>
        <v>135</v>
      </c>
      <c r="H181" s="115">
        <f t="shared" si="111"/>
        <v>500</v>
      </c>
      <c r="I181" s="116">
        <f t="shared" si="114"/>
        <v>67500</v>
      </c>
      <c r="J181" s="113"/>
      <c r="K181" s="117">
        <f t="shared" si="115"/>
        <v>98</v>
      </c>
      <c r="L181" s="118">
        <f t="shared" si="116"/>
        <v>500</v>
      </c>
      <c r="M181" s="118">
        <f t="shared" si="117"/>
        <v>49000</v>
      </c>
      <c r="N181" s="128">
        <f t="shared" si="112"/>
        <v>37</v>
      </c>
      <c r="O181" s="118">
        <f t="shared" si="113"/>
        <v>500</v>
      </c>
      <c r="P181" s="118">
        <f t="shared" si="94"/>
        <v>18500</v>
      </c>
      <c r="Q181" s="293"/>
      <c r="R181" s="131">
        <v>98</v>
      </c>
      <c r="S181" s="118">
        <v>500</v>
      </c>
      <c r="T181" s="122">
        <f>IFERROR(SUM(R181*S181), "")</f>
        <v>49000</v>
      </c>
      <c r="U181" s="124"/>
      <c r="V181" s="118"/>
      <c r="W181" s="126"/>
      <c r="X181" s="118"/>
      <c r="Y181" s="118">
        <f>IFERROR(SUM(S181), "")</f>
        <v>500</v>
      </c>
      <c r="Z181" s="126"/>
      <c r="AA181" s="125">
        <v>35</v>
      </c>
      <c r="AB181" s="118">
        <f>IFERROR(SUM(S181), "")</f>
        <v>500</v>
      </c>
      <c r="AC181" s="122">
        <f>IFERROR(SUM(AA181*AB181), "")</f>
        <v>17500</v>
      </c>
      <c r="AD181" s="124">
        <v>2</v>
      </c>
      <c r="AE181" s="118">
        <f>IFERROR(SUM(S181), "")</f>
        <v>500</v>
      </c>
      <c r="AF181" s="122">
        <f t="shared" si="121"/>
        <v>1000</v>
      </c>
      <c r="AG181" s="127"/>
      <c r="AH181" s="118"/>
      <c r="AI181" s="118"/>
      <c r="AJ181" s="118"/>
      <c r="AK181" s="118"/>
    </row>
    <row r="182" spans="1:37" s="1" customFormat="1" ht="9.9499999999999993" customHeight="1">
      <c r="A182" s="283"/>
      <c r="B182" s="110"/>
      <c r="C182" s="111"/>
      <c r="D182" s="112"/>
      <c r="E182" s="112"/>
      <c r="F182" s="113"/>
      <c r="G182" s="114">
        <f t="shared" si="110"/>
        <v>0</v>
      </c>
      <c r="H182" s="115" t="str">
        <f t="shared" si="111"/>
        <v/>
      </c>
      <c r="I182" s="116">
        <f t="shared" si="114"/>
        <v>2192445</v>
      </c>
      <c r="J182" s="113"/>
      <c r="K182" s="117">
        <f t="shared" si="115"/>
        <v>0</v>
      </c>
      <c r="L182" s="118" t="str">
        <f t="shared" si="116"/>
        <v/>
      </c>
      <c r="M182" s="118">
        <f t="shared" si="117"/>
        <v>1648488</v>
      </c>
      <c r="N182" s="128">
        <f t="shared" si="112"/>
        <v>0</v>
      </c>
      <c r="O182" s="118" t="str">
        <f t="shared" si="113"/>
        <v/>
      </c>
      <c r="P182" s="118">
        <f t="shared" si="94"/>
        <v>543957</v>
      </c>
      <c r="Q182" s="293"/>
      <c r="R182" s="153"/>
      <c r="S182" s="148" t="s">
        <v>549</v>
      </c>
      <c r="T182" s="149">
        <f>IFERROR(SUM(T176:T181), "")</f>
        <v>1648488</v>
      </c>
      <c r="U182" s="146"/>
      <c r="V182" s="148" t="s">
        <v>549</v>
      </c>
      <c r="W182" s="149">
        <f>IFERROR(SUM(W176:W181), "")</f>
        <v>0</v>
      </c>
      <c r="X182" s="147"/>
      <c r="Y182" s="148" t="s">
        <v>549</v>
      </c>
      <c r="Z182" s="149">
        <f>IFERROR(SUM(Z176:Z181), "")</f>
        <v>0</v>
      </c>
      <c r="AA182" s="125"/>
      <c r="AB182" s="148" t="s">
        <v>549</v>
      </c>
      <c r="AC182" s="149">
        <f>IFERROR(SUM(AC176:AC181), "")</f>
        <v>498332</v>
      </c>
      <c r="AD182" s="124"/>
      <c r="AE182" s="148" t="s">
        <v>549</v>
      </c>
      <c r="AF182" s="149">
        <f>IFERROR(SUM(AF176:AF181), "")</f>
        <v>45625</v>
      </c>
      <c r="AG182" s="127"/>
      <c r="AH182" s="118"/>
      <c r="AI182" s="118"/>
      <c r="AJ182" s="118"/>
      <c r="AK182" s="118"/>
    </row>
    <row r="183" spans="1:37" s="1" customFormat="1" ht="9.9499999999999993" customHeight="1">
      <c r="A183" s="283"/>
      <c r="B183" s="110"/>
      <c r="C183" s="111"/>
      <c r="D183" s="112"/>
      <c r="E183" s="112"/>
      <c r="F183" s="113"/>
      <c r="G183" s="114">
        <f t="shared" si="110"/>
        <v>0</v>
      </c>
      <c r="H183" s="115" t="str">
        <f t="shared" si="111"/>
        <v/>
      </c>
      <c r="I183" s="116">
        <f t="shared" si="114"/>
        <v>0</v>
      </c>
      <c r="J183" s="113"/>
      <c r="K183" s="117">
        <f t="shared" si="115"/>
        <v>0</v>
      </c>
      <c r="L183" s="118" t="str">
        <f t="shared" si="116"/>
        <v/>
      </c>
      <c r="M183" s="118">
        <f t="shared" si="117"/>
        <v>0</v>
      </c>
      <c r="N183" s="128">
        <f t="shared" si="112"/>
        <v>0</v>
      </c>
      <c r="O183" s="118" t="str">
        <f t="shared" si="113"/>
        <v/>
      </c>
      <c r="P183" s="118">
        <f t="shared" si="94"/>
        <v>0</v>
      </c>
      <c r="Q183" s="293"/>
      <c r="R183" s="131"/>
      <c r="S183" s="132"/>
      <c r="T183" s="109"/>
      <c r="U183" s="124"/>
      <c r="V183" s="118">
        <f>IFERROR(SUM(S183), "")</f>
        <v>0</v>
      </c>
      <c r="W183" s="126"/>
      <c r="X183" s="118"/>
      <c r="Y183" s="118">
        <f>IFERROR(SUM(S183), "")</f>
        <v>0</v>
      </c>
      <c r="Z183" s="126"/>
      <c r="AA183" s="125"/>
      <c r="AB183" s="118">
        <f>IFERROR(SUM(S183), "")</f>
        <v>0</v>
      </c>
      <c r="AC183" s="126"/>
      <c r="AD183" s="124"/>
      <c r="AE183" s="118">
        <f>IFERROR(SUM(S183), "")</f>
        <v>0</v>
      </c>
      <c r="AF183" s="126"/>
      <c r="AG183" s="127"/>
      <c r="AH183" s="118"/>
      <c r="AI183" s="118"/>
      <c r="AJ183" s="118"/>
      <c r="AK183" s="118"/>
    </row>
    <row r="184" spans="1:37" s="1" customFormat="1" ht="9.9499999999999993" customHeight="1">
      <c r="A184" s="283"/>
      <c r="B184" s="110"/>
      <c r="C184" s="111" t="s">
        <v>569</v>
      </c>
      <c r="D184" s="112"/>
      <c r="E184" s="112"/>
      <c r="F184" s="113"/>
      <c r="G184" s="114">
        <f t="shared" si="110"/>
        <v>0</v>
      </c>
      <c r="H184" s="115" t="str">
        <f t="shared" si="111"/>
        <v/>
      </c>
      <c r="I184" s="116">
        <f t="shared" si="114"/>
        <v>0</v>
      </c>
      <c r="J184" s="113"/>
      <c r="K184" s="117">
        <f t="shared" si="115"/>
        <v>0</v>
      </c>
      <c r="L184" s="118" t="str">
        <f t="shared" si="116"/>
        <v/>
      </c>
      <c r="M184" s="118">
        <f t="shared" si="117"/>
        <v>0</v>
      </c>
      <c r="N184" s="128">
        <f t="shared" si="112"/>
        <v>0</v>
      </c>
      <c r="O184" s="118" t="str">
        <f t="shared" si="113"/>
        <v/>
      </c>
      <c r="P184" s="118">
        <f t="shared" si="94"/>
        <v>0</v>
      </c>
      <c r="Q184" s="293"/>
      <c r="R184" s="131"/>
      <c r="S184" s="118"/>
      <c r="T184" s="122"/>
      <c r="U184" s="124"/>
      <c r="V184" s="118">
        <f>IFERROR(SUM(S184), "")</f>
        <v>0</v>
      </c>
      <c r="W184" s="126"/>
      <c r="X184" s="118"/>
      <c r="Y184" s="118">
        <f>IFERROR(SUM(S184), "")</f>
        <v>0</v>
      </c>
      <c r="Z184" s="126"/>
      <c r="AA184" s="125"/>
      <c r="AB184" s="118">
        <f>IFERROR(SUM(S184), "")</f>
        <v>0</v>
      </c>
      <c r="AC184" s="126"/>
      <c r="AD184" s="124"/>
      <c r="AE184" s="118">
        <f>IFERROR(SUM(S184), "")</f>
        <v>0</v>
      </c>
      <c r="AF184" s="126"/>
      <c r="AG184" s="127"/>
      <c r="AH184" s="118"/>
      <c r="AI184" s="118"/>
      <c r="AJ184" s="118"/>
      <c r="AK184" s="118"/>
    </row>
    <row r="185" spans="1:37" s="1" customFormat="1" ht="9.75" customHeight="1">
      <c r="A185" s="283"/>
      <c r="B185" s="110"/>
      <c r="C185" s="111"/>
      <c r="D185" s="112"/>
      <c r="E185" s="112"/>
      <c r="F185" s="113"/>
      <c r="G185" s="114">
        <f t="shared" si="110"/>
        <v>0</v>
      </c>
      <c r="H185" s="115" t="str">
        <f t="shared" si="111"/>
        <v/>
      </c>
      <c r="I185" s="116">
        <f t="shared" si="114"/>
        <v>0</v>
      </c>
      <c r="J185" s="113"/>
      <c r="K185" s="117">
        <f t="shared" si="115"/>
        <v>0</v>
      </c>
      <c r="L185" s="118" t="str">
        <f t="shared" si="116"/>
        <v/>
      </c>
      <c r="M185" s="118">
        <f t="shared" si="117"/>
        <v>0</v>
      </c>
      <c r="N185" s="128">
        <f t="shared" si="112"/>
        <v>0</v>
      </c>
      <c r="O185" s="118" t="str">
        <f t="shared" si="113"/>
        <v/>
      </c>
      <c r="P185" s="118">
        <f t="shared" si="94"/>
        <v>0</v>
      </c>
      <c r="Q185" s="293"/>
      <c r="R185" s="131"/>
      <c r="S185" s="118"/>
      <c r="T185" s="122"/>
      <c r="U185" s="124"/>
      <c r="V185" s="118"/>
      <c r="W185" s="126"/>
      <c r="X185" s="118"/>
      <c r="Y185" s="118"/>
      <c r="Z185" s="126"/>
      <c r="AA185" s="125"/>
      <c r="AB185" s="118"/>
      <c r="AC185" s="126"/>
      <c r="AD185" s="124"/>
      <c r="AE185" s="118"/>
      <c r="AF185" s="126"/>
      <c r="AG185" s="127"/>
      <c r="AH185" s="118"/>
      <c r="AI185" s="118"/>
      <c r="AJ185" s="118"/>
      <c r="AK185" s="118"/>
    </row>
    <row r="186" spans="1:37" s="1" customFormat="1" ht="9" customHeight="1">
      <c r="A186" s="283"/>
      <c r="B186" s="110"/>
      <c r="C186" s="111" t="s">
        <v>570</v>
      </c>
      <c r="D186" s="112"/>
      <c r="E186" s="112" t="s">
        <v>534</v>
      </c>
      <c r="F186" s="113"/>
      <c r="G186" s="114">
        <f t="shared" si="110"/>
        <v>0</v>
      </c>
      <c r="H186" s="115" t="str">
        <f t="shared" si="111"/>
        <v/>
      </c>
      <c r="I186" s="116">
        <f t="shared" si="114"/>
        <v>0</v>
      </c>
      <c r="J186" s="113"/>
      <c r="K186" s="117">
        <f t="shared" si="115"/>
        <v>0</v>
      </c>
      <c r="L186" s="118" t="str">
        <f t="shared" si="116"/>
        <v/>
      </c>
      <c r="M186" s="118">
        <f t="shared" si="117"/>
        <v>0</v>
      </c>
      <c r="N186" s="128">
        <f t="shared" si="112"/>
        <v>0</v>
      </c>
      <c r="O186" s="118" t="str">
        <f t="shared" si="113"/>
        <v/>
      </c>
      <c r="P186" s="118">
        <f t="shared" si="94"/>
        <v>0</v>
      </c>
      <c r="Q186" s="293"/>
      <c r="R186" s="131"/>
      <c r="S186" s="118"/>
      <c r="T186" s="122"/>
      <c r="U186" s="124"/>
      <c r="V186" s="118"/>
      <c r="W186" s="126"/>
      <c r="X186" s="118"/>
      <c r="Y186" s="118"/>
      <c r="Z186" s="126"/>
      <c r="AA186" s="125"/>
      <c r="AB186" s="118"/>
      <c r="AC186" s="126"/>
      <c r="AD186" s="124"/>
      <c r="AE186" s="118"/>
      <c r="AF186" s="126"/>
      <c r="AG186" s="127"/>
      <c r="AH186" s="118"/>
      <c r="AI186" s="118"/>
      <c r="AJ186" s="118"/>
      <c r="AK186" s="118"/>
    </row>
    <row r="187" spans="1:37" s="1" customFormat="1" ht="9.9499999999999993" customHeight="1">
      <c r="A187" s="283"/>
      <c r="B187" s="110"/>
      <c r="C187" s="111" t="s">
        <v>535</v>
      </c>
      <c r="D187" s="112"/>
      <c r="E187" s="112"/>
      <c r="F187" s="113"/>
      <c r="G187" s="114">
        <f t="shared" ref="G187:G218" si="122">IFERROR(SUM(K187+N187), "")</f>
        <v>129.9</v>
      </c>
      <c r="H187" s="115">
        <f t="shared" ref="H187:H218" si="123">IFERROR(SUM(I187/G187), "")</f>
        <v>50</v>
      </c>
      <c r="I187" s="116">
        <f t="shared" si="114"/>
        <v>6495</v>
      </c>
      <c r="J187" s="113"/>
      <c r="K187" s="117">
        <f t="shared" si="115"/>
        <v>129.9</v>
      </c>
      <c r="L187" s="118">
        <f t="shared" si="116"/>
        <v>50</v>
      </c>
      <c r="M187" s="118">
        <f t="shared" si="117"/>
        <v>6495</v>
      </c>
      <c r="N187" s="128">
        <f t="shared" ref="N187:N218" si="124">IFERROR(SUM(AA187+AD187), "")</f>
        <v>0</v>
      </c>
      <c r="O187" s="118" t="str">
        <f t="shared" ref="O187:O218" si="125">IFERROR(SUM(P187/N187), "")</f>
        <v/>
      </c>
      <c r="P187" s="118">
        <f t="shared" si="94"/>
        <v>0</v>
      </c>
      <c r="Q187" s="293"/>
      <c r="R187" s="131"/>
      <c r="S187" s="118"/>
      <c r="T187" s="122"/>
      <c r="U187" s="124">
        <v>104.4</v>
      </c>
      <c r="V187" s="118">
        <v>50</v>
      </c>
      <c r="W187" s="122">
        <f t="shared" ref="W187:W195" si="126">IFERROR(SUM(U187*V187), "")</f>
        <v>5220</v>
      </c>
      <c r="X187" s="124">
        <v>25.5</v>
      </c>
      <c r="Y187" s="118">
        <v>50</v>
      </c>
      <c r="Z187" s="122">
        <f t="shared" ref="Z187:Z195" si="127">IFERROR(SUM(X187*Y187), "")</f>
        <v>1275</v>
      </c>
      <c r="AA187" s="125"/>
      <c r="AB187" s="118"/>
      <c r="AC187" s="126"/>
      <c r="AD187" s="124"/>
      <c r="AE187" s="118"/>
      <c r="AF187" s="126"/>
      <c r="AG187" s="127"/>
      <c r="AH187" s="118"/>
      <c r="AI187" s="118"/>
      <c r="AJ187" s="118"/>
      <c r="AK187" s="118"/>
    </row>
    <row r="188" spans="1:37" s="1" customFormat="1" ht="9.9499999999999993" customHeight="1">
      <c r="A188" s="283"/>
      <c r="B188" s="110"/>
      <c r="C188" s="111" t="s">
        <v>536</v>
      </c>
      <c r="D188" s="112"/>
      <c r="E188" s="112" t="s">
        <v>537</v>
      </c>
      <c r="F188" s="113"/>
      <c r="G188" s="114">
        <f t="shared" si="122"/>
        <v>129.9</v>
      </c>
      <c r="H188" s="115">
        <f t="shared" si="123"/>
        <v>2500</v>
      </c>
      <c r="I188" s="116">
        <f t="shared" si="114"/>
        <v>324750</v>
      </c>
      <c r="J188" s="113"/>
      <c r="K188" s="117">
        <f t="shared" si="115"/>
        <v>129.9</v>
      </c>
      <c r="L188" s="118">
        <f t="shared" si="116"/>
        <v>2500</v>
      </c>
      <c r="M188" s="118">
        <f t="shared" si="117"/>
        <v>324750</v>
      </c>
      <c r="N188" s="128">
        <f t="shared" si="124"/>
        <v>0</v>
      </c>
      <c r="O188" s="118" t="str">
        <f t="shared" si="125"/>
        <v/>
      </c>
      <c r="P188" s="118">
        <f t="shared" si="94"/>
        <v>0</v>
      </c>
      <c r="Q188" s="293"/>
      <c r="R188" s="131"/>
      <c r="S188" s="118"/>
      <c r="T188" s="122"/>
      <c r="U188" s="124">
        <v>104.4</v>
      </c>
      <c r="V188" s="118">
        <v>2500</v>
      </c>
      <c r="W188" s="122">
        <f t="shared" si="126"/>
        <v>261000</v>
      </c>
      <c r="X188" s="124">
        <v>25.5</v>
      </c>
      <c r="Y188" s="118">
        <v>2500</v>
      </c>
      <c r="Z188" s="122">
        <f t="shared" si="127"/>
        <v>63750</v>
      </c>
      <c r="AA188" s="125"/>
      <c r="AB188" s="118"/>
      <c r="AC188" s="126"/>
      <c r="AD188" s="124"/>
      <c r="AE188" s="118"/>
      <c r="AF188" s="126"/>
      <c r="AG188" s="127"/>
      <c r="AH188" s="118"/>
      <c r="AI188" s="118"/>
      <c r="AJ188" s="118"/>
      <c r="AK188" s="118"/>
    </row>
    <row r="189" spans="1:37" s="1" customFormat="1" ht="9.9499999999999993" customHeight="1">
      <c r="A189" s="283"/>
      <c r="B189" s="110"/>
      <c r="C189" s="111" t="s">
        <v>538</v>
      </c>
      <c r="D189" s="112"/>
      <c r="E189" s="1" t="s">
        <v>539</v>
      </c>
      <c r="F189" s="113"/>
      <c r="G189" s="114">
        <f t="shared" si="122"/>
        <v>129.9</v>
      </c>
      <c r="H189" s="115">
        <f t="shared" si="123"/>
        <v>500</v>
      </c>
      <c r="I189" s="116">
        <f t="shared" si="114"/>
        <v>64950</v>
      </c>
      <c r="J189" s="113"/>
      <c r="K189" s="117">
        <f t="shared" si="115"/>
        <v>129.9</v>
      </c>
      <c r="L189" s="118">
        <f t="shared" si="116"/>
        <v>500</v>
      </c>
      <c r="M189" s="118">
        <f t="shared" si="117"/>
        <v>64950</v>
      </c>
      <c r="N189" s="128">
        <f t="shared" si="124"/>
        <v>0</v>
      </c>
      <c r="O189" s="118" t="str">
        <f t="shared" si="125"/>
        <v/>
      </c>
      <c r="P189" s="118">
        <f t="shared" si="94"/>
        <v>0</v>
      </c>
      <c r="Q189" s="293"/>
      <c r="R189" s="131"/>
      <c r="S189" s="118"/>
      <c r="T189" s="122"/>
      <c r="U189" s="124">
        <v>104.4</v>
      </c>
      <c r="V189" s="118">
        <v>500</v>
      </c>
      <c r="W189" s="122">
        <f t="shared" si="126"/>
        <v>52200</v>
      </c>
      <c r="X189" s="124">
        <v>25.5</v>
      </c>
      <c r="Y189" s="118">
        <v>500</v>
      </c>
      <c r="Z189" s="122">
        <f t="shared" si="127"/>
        <v>12750</v>
      </c>
      <c r="AA189" s="125"/>
      <c r="AB189" s="118"/>
      <c r="AC189" s="126"/>
      <c r="AD189" s="124"/>
      <c r="AE189" s="118"/>
      <c r="AF189" s="126"/>
      <c r="AG189" s="127"/>
      <c r="AH189" s="118"/>
      <c r="AI189" s="118"/>
      <c r="AJ189" s="118"/>
      <c r="AK189" s="118"/>
    </row>
    <row r="190" spans="1:37" s="1" customFormat="1" ht="9.9499999999999993" customHeight="1">
      <c r="A190" s="283"/>
      <c r="B190" s="110"/>
      <c r="C190" s="111" t="s">
        <v>540</v>
      </c>
      <c r="D190" s="112"/>
      <c r="E190" s="112" t="s">
        <v>541</v>
      </c>
      <c r="F190" s="113"/>
      <c r="G190" s="114">
        <f t="shared" si="122"/>
        <v>97</v>
      </c>
      <c r="H190" s="115">
        <f t="shared" si="123"/>
        <v>4300</v>
      </c>
      <c r="I190" s="116">
        <f t="shared" si="114"/>
        <v>417100</v>
      </c>
      <c r="J190" s="113"/>
      <c r="K190" s="117">
        <f t="shared" si="115"/>
        <v>97</v>
      </c>
      <c r="L190" s="118">
        <f t="shared" si="116"/>
        <v>4300</v>
      </c>
      <c r="M190" s="118">
        <f t="shared" si="117"/>
        <v>417100</v>
      </c>
      <c r="N190" s="128">
        <f t="shared" si="124"/>
        <v>0</v>
      </c>
      <c r="O190" s="118" t="str">
        <f t="shared" si="125"/>
        <v/>
      </c>
      <c r="P190" s="118">
        <f t="shared" si="94"/>
        <v>0</v>
      </c>
      <c r="Q190" s="293"/>
      <c r="R190" s="131"/>
      <c r="S190" s="118"/>
      <c r="T190" s="122"/>
      <c r="U190" s="124">
        <v>77.400000000000006</v>
      </c>
      <c r="V190" s="118">
        <v>4300</v>
      </c>
      <c r="W190" s="122">
        <f t="shared" si="126"/>
        <v>332820</v>
      </c>
      <c r="X190" s="124">
        <v>19.600000000000001</v>
      </c>
      <c r="Y190" s="118">
        <v>4300</v>
      </c>
      <c r="Z190" s="122">
        <f t="shared" si="127"/>
        <v>84280</v>
      </c>
      <c r="AA190" s="125"/>
      <c r="AB190" s="118"/>
      <c r="AC190" s="126"/>
      <c r="AD190" s="124"/>
      <c r="AE190" s="118"/>
      <c r="AF190" s="126"/>
      <c r="AG190" s="127"/>
      <c r="AH190" s="118"/>
      <c r="AI190" s="118"/>
      <c r="AJ190" s="118"/>
      <c r="AK190" s="118"/>
    </row>
    <row r="191" spans="1:37" s="1" customFormat="1" ht="9.9499999999999993" customHeight="1">
      <c r="A191" s="283"/>
      <c r="B191" s="110"/>
      <c r="C191" s="111" t="s">
        <v>542</v>
      </c>
      <c r="D191" s="112"/>
      <c r="E191" s="112" t="s">
        <v>543</v>
      </c>
      <c r="F191" s="113"/>
      <c r="G191" s="114">
        <f t="shared" si="122"/>
        <v>32.9</v>
      </c>
      <c r="H191" s="115">
        <f t="shared" si="123"/>
        <v>4300</v>
      </c>
      <c r="I191" s="116">
        <f t="shared" si="114"/>
        <v>141470</v>
      </c>
      <c r="J191" s="113"/>
      <c r="K191" s="117">
        <f t="shared" si="115"/>
        <v>32.9</v>
      </c>
      <c r="L191" s="118">
        <f t="shared" si="116"/>
        <v>4300</v>
      </c>
      <c r="M191" s="118">
        <f t="shared" si="117"/>
        <v>141470</v>
      </c>
      <c r="N191" s="128">
        <f t="shared" si="124"/>
        <v>0</v>
      </c>
      <c r="O191" s="118" t="str">
        <f t="shared" si="125"/>
        <v/>
      </c>
      <c r="P191" s="118">
        <f t="shared" si="94"/>
        <v>0</v>
      </c>
      <c r="Q191" s="293"/>
      <c r="R191" s="131"/>
      <c r="S191" s="118"/>
      <c r="T191" s="122"/>
      <c r="U191" s="124">
        <v>27</v>
      </c>
      <c r="V191" s="118">
        <v>4300</v>
      </c>
      <c r="W191" s="122">
        <f t="shared" si="126"/>
        <v>116100</v>
      </c>
      <c r="X191" s="124">
        <v>5.9</v>
      </c>
      <c r="Y191" s="118">
        <v>4300</v>
      </c>
      <c r="Z191" s="122">
        <f t="shared" si="127"/>
        <v>25370</v>
      </c>
      <c r="AA191" s="125"/>
      <c r="AB191" s="118"/>
      <c r="AC191" s="126"/>
      <c r="AD191" s="124"/>
      <c r="AE191" s="118"/>
      <c r="AF191" s="126"/>
      <c r="AG191" s="127"/>
      <c r="AH191" s="118"/>
      <c r="AI191" s="118"/>
      <c r="AJ191" s="118"/>
      <c r="AK191" s="118"/>
    </row>
    <row r="192" spans="1:37" s="1" customFormat="1" ht="9.9499999999999993" customHeight="1">
      <c r="A192" s="283"/>
      <c r="B192" s="110"/>
      <c r="C192" s="111" t="s">
        <v>544</v>
      </c>
      <c r="D192" s="112"/>
      <c r="E192" s="112" t="s">
        <v>545</v>
      </c>
      <c r="F192" s="113"/>
      <c r="G192" s="114">
        <f t="shared" si="122"/>
        <v>109.6</v>
      </c>
      <c r="H192" s="115">
        <f t="shared" si="123"/>
        <v>1500</v>
      </c>
      <c r="I192" s="116">
        <f t="shared" si="114"/>
        <v>164400</v>
      </c>
      <c r="J192" s="113"/>
      <c r="K192" s="117">
        <f t="shared" si="115"/>
        <v>109.6</v>
      </c>
      <c r="L192" s="118">
        <f t="shared" si="116"/>
        <v>1500</v>
      </c>
      <c r="M192" s="118">
        <f t="shared" si="117"/>
        <v>164400</v>
      </c>
      <c r="N192" s="128">
        <f t="shared" si="124"/>
        <v>0</v>
      </c>
      <c r="O192" s="118" t="str">
        <f t="shared" si="125"/>
        <v/>
      </c>
      <c r="P192" s="118">
        <f t="shared" si="94"/>
        <v>0</v>
      </c>
      <c r="Q192" s="293"/>
      <c r="R192" s="131"/>
      <c r="S192" s="118"/>
      <c r="T192" s="122"/>
      <c r="U192" s="124">
        <v>90</v>
      </c>
      <c r="V192" s="118">
        <v>1500</v>
      </c>
      <c r="W192" s="122">
        <f t="shared" si="126"/>
        <v>135000</v>
      </c>
      <c r="X192" s="124">
        <v>19.600000000000001</v>
      </c>
      <c r="Y192" s="118">
        <v>1500</v>
      </c>
      <c r="Z192" s="122">
        <f t="shared" si="127"/>
        <v>29400.000000000004</v>
      </c>
      <c r="AA192" s="125"/>
      <c r="AB192" s="118"/>
      <c r="AC192" s="126"/>
      <c r="AD192" s="124"/>
      <c r="AE192" s="118"/>
      <c r="AF192" s="126"/>
      <c r="AG192" s="127"/>
      <c r="AH192" s="118"/>
      <c r="AI192" s="118"/>
      <c r="AJ192" s="118"/>
      <c r="AK192" s="118"/>
    </row>
    <row r="193" spans="1:37" s="1" customFormat="1" ht="9.9499999999999993" customHeight="1">
      <c r="A193" s="283"/>
      <c r="B193" s="110"/>
      <c r="C193" s="111" t="s">
        <v>546</v>
      </c>
      <c r="D193" s="112"/>
      <c r="E193" s="112"/>
      <c r="F193" s="113"/>
      <c r="G193" s="114">
        <f t="shared" si="122"/>
        <v>28.6</v>
      </c>
      <c r="H193" s="115">
        <f t="shared" si="123"/>
        <v>300</v>
      </c>
      <c r="I193" s="116">
        <f t="shared" si="114"/>
        <v>8580</v>
      </c>
      <c r="J193" s="113"/>
      <c r="K193" s="117">
        <f t="shared" si="115"/>
        <v>28.6</v>
      </c>
      <c r="L193" s="118">
        <f t="shared" si="116"/>
        <v>300</v>
      </c>
      <c r="M193" s="118">
        <f t="shared" si="117"/>
        <v>8580</v>
      </c>
      <c r="N193" s="128">
        <f t="shared" si="124"/>
        <v>0</v>
      </c>
      <c r="O193" s="118" t="str">
        <f t="shared" si="125"/>
        <v/>
      </c>
      <c r="P193" s="118">
        <f t="shared" si="94"/>
        <v>0</v>
      </c>
      <c r="Q193" s="293"/>
      <c r="R193" s="131"/>
      <c r="S193" s="118"/>
      <c r="T193" s="122"/>
      <c r="U193" s="124">
        <v>9</v>
      </c>
      <c r="V193" s="118">
        <v>300</v>
      </c>
      <c r="W193" s="122">
        <f t="shared" si="126"/>
        <v>2700</v>
      </c>
      <c r="X193" s="124">
        <v>19.600000000000001</v>
      </c>
      <c r="Y193" s="118">
        <v>300</v>
      </c>
      <c r="Z193" s="122">
        <f t="shared" si="127"/>
        <v>5880</v>
      </c>
      <c r="AA193" s="125"/>
      <c r="AB193" s="118"/>
      <c r="AC193" s="126"/>
      <c r="AD193" s="124"/>
      <c r="AE193" s="118"/>
      <c r="AF193" s="126"/>
      <c r="AG193" s="127"/>
      <c r="AH193" s="118"/>
      <c r="AI193" s="118"/>
      <c r="AJ193" s="118"/>
      <c r="AK193" s="118"/>
    </row>
    <row r="194" spans="1:37" s="1" customFormat="1" ht="9.9499999999999993" customHeight="1">
      <c r="A194" s="283"/>
      <c r="B194" s="110"/>
      <c r="C194" s="111" t="s">
        <v>547</v>
      </c>
      <c r="D194" s="112"/>
      <c r="E194" s="112"/>
      <c r="F194" s="113"/>
      <c r="G194" s="114">
        <f t="shared" si="122"/>
        <v>6</v>
      </c>
      <c r="H194" s="115">
        <f t="shared" si="123"/>
        <v>12000</v>
      </c>
      <c r="I194" s="116">
        <f t="shared" si="114"/>
        <v>72000</v>
      </c>
      <c r="J194" s="113"/>
      <c r="K194" s="117">
        <f t="shared" si="115"/>
        <v>6</v>
      </c>
      <c r="L194" s="118">
        <f t="shared" si="116"/>
        <v>12000</v>
      </c>
      <c r="M194" s="118">
        <f t="shared" si="117"/>
        <v>72000</v>
      </c>
      <c r="N194" s="128">
        <f t="shared" si="124"/>
        <v>0</v>
      </c>
      <c r="O194" s="118" t="str">
        <f t="shared" si="125"/>
        <v/>
      </c>
      <c r="P194" s="118">
        <f t="shared" si="94"/>
        <v>0</v>
      </c>
      <c r="Q194" s="293"/>
      <c r="R194" s="131"/>
      <c r="S194" s="118"/>
      <c r="T194" s="122"/>
      <c r="U194" s="124">
        <v>5</v>
      </c>
      <c r="V194" s="118">
        <v>12000</v>
      </c>
      <c r="W194" s="122">
        <f t="shared" si="126"/>
        <v>60000</v>
      </c>
      <c r="X194" s="124">
        <v>1</v>
      </c>
      <c r="Y194" s="118">
        <v>12000</v>
      </c>
      <c r="Z194" s="122">
        <f t="shared" si="127"/>
        <v>12000</v>
      </c>
      <c r="AA194" s="125"/>
      <c r="AB194" s="118"/>
      <c r="AC194" s="126"/>
      <c r="AD194" s="124"/>
      <c r="AE194" s="118"/>
      <c r="AF194" s="126"/>
      <c r="AG194" s="127"/>
      <c r="AH194" s="118"/>
      <c r="AI194" s="118"/>
      <c r="AJ194" s="118"/>
      <c r="AK194" s="118"/>
    </row>
    <row r="195" spans="1:37" s="1" customFormat="1" ht="9.9499999999999993" customHeight="1">
      <c r="A195" s="283"/>
      <c r="B195" s="110"/>
      <c r="C195" s="111" t="s">
        <v>548</v>
      </c>
      <c r="D195" s="112"/>
      <c r="E195" s="112"/>
      <c r="F195" s="113"/>
      <c r="G195" s="114">
        <f t="shared" si="122"/>
        <v>3</v>
      </c>
      <c r="H195" s="115">
        <f t="shared" si="123"/>
        <v>8000</v>
      </c>
      <c r="I195" s="116">
        <f t="shared" si="114"/>
        <v>24000</v>
      </c>
      <c r="J195" s="113"/>
      <c r="K195" s="117">
        <f t="shared" si="115"/>
        <v>3</v>
      </c>
      <c r="L195" s="118">
        <f t="shared" si="116"/>
        <v>8000</v>
      </c>
      <c r="M195" s="118">
        <f t="shared" si="117"/>
        <v>24000</v>
      </c>
      <c r="N195" s="128">
        <f t="shared" si="124"/>
        <v>0</v>
      </c>
      <c r="O195" s="118" t="str">
        <f t="shared" si="125"/>
        <v/>
      </c>
      <c r="P195" s="118">
        <f t="shared" si="94"/>
        <v>0</v>
      </c>
      <c r="Q195" s="293"/>
      <c r="R195" s="131"/>
      <c r="S195" s="118"/>
      <c r="T195" s="122"/>
      <c r="U195" s="124">
        <v>2</v>
      </c>
      <c r="V195" s="118">
        <v>8000</v>
      </c>
      <c r="W195" s="122">
        <f t="shared" si="126"/>
        <v>16000</v>
      </c>
      <c r="X195" s="124">
        <v>1</v>
      </c>
      <c r="Y195" s="118">
        <v>8000</v>
      </c>
      <c r="Z195" s="122">
        <f t="shared" si="127"/>
        <v>8000</v>
      </c>
      <c r="AA195" s="125"/>
      <c r="AB195" s="118"/>
      <c r="AC195" s="126"/>
      <c r="AD195" s="124"/>
      <c r="AE195" s="118"/>
      <c r="AF195" s="126"/>
      <c r="AG195" s="127"/>
      <c r="AH195" s="118"/>
      <c r="AI195" s="118"/>
      <c r="AJ195" s="118"/>
      <c r="AK195" s="118"/>
    </row>
    <row r="196" spans="1:37" s="1" customFormat="1" ht="9.9499999999999993" customHeight="1">
      <c r="A196" s="283"/>
      <c r="B196" s="110"/>
      <c r="C196" s="111"/>
      <c r="D196" s="112"/>
      <c r="E196" s="112"/>
      <c r="F196" s="113"/>
      <c r="G196" s="114">
        <f t="shared" si="122"/>
        <v>0</v>
      </c>
      <c r="H196" s="115" t="str">
        <f t="shared" si="123"/>
        <v/>
      </c>
      <c r="I196" s="116">
        <f t="shared" si="114"/>
        <v>1223745</v>
      </c>
      <c r="J196" s="113"/>
      <c r="K196" s="117">
        <f t="shared" si="115"/>
        <v>0</v>
      </c>
      <c r="L196" s="118" t="str">
        <f t="shared" si="116"/>
        <v/>
      </c>
      <c r="M196" s="118">
        <f t="shared" si="117"/>
        <v>1223745</v>
      </c>
      <c r="N196" s="128">
        <f t="shared" si="124"/>
        <v>0</v>
      </c>
      <c r="O196" s="118" t="str">
        <f t="shared" si="125"/>
        <v/>
      </c>
      <c r="P196" s="118">
        <f t="shared" si="94"/>
        <v>0</v>
      </c>
      <c r="Q196" s="293"/>
      <c r="R196" s="153"/>
      <c r="S196" s="147"/>
      <c r="T196" s="154"/>
      <c r="U196" s="146"/>
      <c r="V196" s="148" t="s">
        <v>549</v>
      </c>
      <c r="W196" s="149">
        <f>IFERROR(SUM(W187:W195), "")</f>
        <v>981040</v>
      </c>
      <c r="X196" s="146"/>
      <c r="Y196" s="148" t="s">
        <v>549</v>
      </c>
      <c r="Z196" s="149">
        <f>IFERROR(SUM(Z187:Z195), "")</f>
        <v>242705</v>
      </c>
      <c r="AA196" s="125"/>
      <c r="AB196" s="118">
        <f>IFERROR(SUM(S196), "")</f>
        <v>0</v>
      </c>
      <c r="AC196" s="126"/>
      <c r="AD196" s="124"/>
      <c r="AE196" s="118">
        <f>IFERROR(SUM(S196), "")</f>
        <v>0</v>
      </c>
      <c r="AF196" s="126"/>
      <c r="AG196" s="127"/>
      <c r="AH196" s="118"/>
      <c r="AI196" s="118"/>
      <c r="AJ196" s="118"/>
      <c r="AK196" s="118"/>
    </row>
    <row r="197" spans="1:37" s="1" customFormat="1" ht="9.9499999999999993" customHeight="1">
      <c r="A197" s="283"/>
      <c r="B197" s="110"/>
      <c r="C197" s="111" t="s">
        <v>571</v>
      </c>
      <c r="D197" s="112"/>
      <c r="E197" s="112" t="s">
        <v>554</v>
      </c>
      <c r="F197" s="113"/>
      <c r="G197" s="114">
        <f t="shared" si="122"/>
        <v>0</v>
      </c>
      <c r="H197" s="115" t="str">
        <f t="shared" si="123"/>
        <v/>
      </c>
      <c r="I197" s="116">
        <f t="shared" si="114"/>
        <v>0</v>
      </c>
      <c r="J197" s="113"/>
      <c r="K197" s="117">
        <f t="shared" si="115"/>
        <v>0</v>
      </c>
      <c r="L197" s="118" t="str">
        <f t="shared" si="116"/>
        <v/>
      </c>
      <c r="M197" s="118">
        <f t="shared" si="117"/>
        <v>0</v>
      </c>
      <c r="N197" s="128">
        <f t="shared" si="124"/>
        <v>0</v>
      </c>
      <c r="O197" s="118" t="str">
        <f t="shared" si="125"/>
        <v/>
      </c>
      <c r="P197" s="118">
        <f t="shared" si="94"/>
        <v>0</v>
      </c>
      <c r="Q197" s="293"/>
      <c r="R197" s="131"/>
      <c r="S197" s="118"/>
      <c r="T197" s="122"/>
      <c r="U197" s="124"/>
      <c r="V197" s="118">
        <f>IFERROR(SUM(S197), "")</f>
        <v>0</v>
      </c>
      <c r="W197" s="126"/>
      <c r="X197" s="118"/>
      <c r="Y197" s="118">
        <f>IFERROR(SUM(S197), "")</f>
        <v>0</v>
      </c>
      <c r="Z197" s="126"/>
      <c r="AA197" s="125"/>
      <c r="AB197" s="118">
        <f>IFERROR(SUM(S197), "")</f>
        <v>0</v>
      </c>
      <c r="AC197" s="126"/>
      <c r="AD197" s="124"/>
      <c r="AE197" s="118">
        <f>IFERROR(SUM(S197), "")</f>
        <v>0</v>
      </c>
      <c r="AF197" s="126"/>
      <c r="AG197" s="127"/>
      <c r="AH197" s="118"/>
      <c r="AI197" s="118"/>
      <c r="AJ197" s="118"/>
      <c r="AK197" s="118"/>
    </row>
    <row r="198" spans="1:37" s="1" customFormat="1" ht="9.9499999999999993" customHeight="1">
      <c r="A198" s="283"/>
      <c r="B198" s="110"/>
      <c r="C198" s="111" t="s">
        <v>562</v>
      </c>
      <c r="D198" s="112"/>
      <c r="E198" s="112"/>
      <c r="F198" s="113"/>
      <c r="G198" s="114">
        <f t="shared" si="122"/>
        <v>421.8</v>
      </c>
      <c r="H198" s="115">
        <f t="shared" si="123"/>
        <v>23.008534850640114</v>
      </c>
      <c r="I198" s="116">
        <f t="shared" si="114"/>
        <v>9705</v>
      </c>
      <c r="J198" s="113"/>
      <c r="K198" s="117">
        <f t="shared" si="115"/>
        <v>164.5</v>
      </c>
      <c r="L198" s="118">
        <f t="shared" si="116"/>
        <v>22.37082066869301</v>
      </c>
      <c r="M198" s="118">
        <f t="shared" si="117"/>
        <v>3680</v>
      </c>
      <c r="N198" s="128">
        <f t="shared" si="124"/>
        <v>257.3</v>
      </c>
      <c r="O198" s="118">
        <f t="shared" si="125"/>
        <v>23.416245627671977</v>
      </c>
      <c r="P198" s="118">
        <f t="shared" si="94"/>
        <v>6025</v>
      </c>
      <c r="Q198" s="293"/>
      <c r="R198" s="131">
        <v>151.5</v>
      </c>
      <c r="S198" s="118">
        <v>20</v>
      </c>
      <c r="T198" s="122">
        <f>IFERROR(SUM(R198*S198), "")</f>
        <v>3030</v>
      </c>
      <c r="U198" s="124">
        <v>13</v>
      </c>
      <c r="V198" s="118">
        <v>50</v>
      </c>
      <c r="W198" s="122">
        <f t="shared" ref="W198:W203" si="128">IFERROR(SUM(U198*V198), "")</f>
        <v>650</v>
      </c>
      <c r="X198" s="118"/>
      <c r="Y198" s="118">
        <f>IFERROR(SUM(S198), "")</f>
        <v>20</v>
      </c>
      <c r="Z198" s="126"/>
      <c r="AA198" s="125">
        <v>228</v>
      </c>
      <c r="AB198" s="118">
        <f>IFERROR(SUM(S198), "")</f>
        <v>20</v>
      </c>
      <c r="AC198" s="122">
        <f t="shared" ref="AC198:AC203" si="129">IFERROR(SUM(AA198*AB198), "")</f>
        <v>4560</v>
      </c>
      <c r="AD198" s="124">
        <v>29.3</v>
      </c>
      <c r="AE198" s="118">
        <v>50</v>
      </c>
      <c r="AF198" s="122">
        <f t="shared" ref="AF198:AF203" si="130">IFERROR(SUM(AD198*AE198), "")</f>
        <v>1465</v>
      </c>
      <c r="AG198" s="127"/>
      <c r="AH198" s="118"/>
      <c r="AI198" s="118"/>
      <c r="AJ198" s="118"/>
      <c r="AK198" s="118"/>
    </row>
    <row r="199" spans="1:37" s="1" customFormat="1" ht="9.9499999999999993" customHeight="1">
      <c r="A199" s="283"/>
      <c r="B199" s="110"/>
      <c r="C199" s="111" t="s">
        <v>563</v>
      </c>
      <c r="D199" s="112"/>
      <c r="E199" s="112"/>
      <c r="F199" s="113"/>
      <c r="G199" s="114">
        <f t="shared" si="122"/>
        <v>421.8</v>
      </c>
      <c r="H199" s="115">
        <f t="shared" si="123"/>
        <v>52.062588904694167</v>
      </c>
      <c r="I199" s="116">
        <f t="shared" si="114"/>
        <v>21960</v>
      </c>
      <c r="J199" s="113"/>
      <c r="K199" s="117">
        <f t="shared" si="115"/>
        <v>164.5</v>
      </c>
      <c r="L199" s="118">
        <f t="shared" si="116"/>
        <v>47.38601823708207</v>
      </c>
      <c r="M199" s="118">
        <f t="shared" si="117"/>
        <v>7795</v>
      </c>
      <c r="N199" s="128">
        <f t="shared" si="124"/>
        <v>257.3</v>
      </c>
      <c r="O199" s="118">
        <f t="shared" si="125"/>
        <v>55.052467936261174</v>
      </c>
      <c r="P199" s="118">
        <f t="shared" ref="P199:P262" si="131">IFERROR(SUM(AC199+AF199), "")</f>
        <v>14165</v>
      </c>
      <c r="Q199" s="293"/>
      <c r="R199" s="131">
        <v>151.5</v>
      </c>
      <c r="S199" s="118">
        <v>30</v>
      </c>
      <c r="T199" s="122">
        <f>IFERROR(SUM(R199*S199), "")</f>
        <v>4545</v>
      </c>
      <c r="U199" s="124">
        <v>13</v>
      </c>
      <c r="V199" s="118">
        <v>250</v>
      </c>
      <c r="W199" s="122">
        <f t="shared" si="128"/>
        <v>3250</v>
      </c>
      <c r="X199" s="118"/>
      <c r="Y199" s="118">
        <f>IFERROR(SUM(S199), "")</f>
        <v>30</v>
      </c>
      <c r="Z199" s="126"/>
      <c r="AA199" s="125">
        <v>228</v>
      </c>
      <c r="AB199" s="118">
        <f>IFERROR(SUM(S199), "")</f>
        <v>30</v>
      </c>
      <c r="AC199" s="122">
        <f t="shared" si="129"/>
        <v>6840</v>
      </c>
      <c r="AD199" s="124">
        <v>29.3</v>
      </c>
      <c r="AE199" s="118">
        <v>250</v>
      </c>
      <c r="AF199" s="122">
        <f t="shared" si="130"/>
        <v>7325</v>
      </c>
      <c r="AG199" s="127"/>
      <c r="AH199" s="118"/>
      <c r="AI199" s="118"/>
      <c r="AJ199" s="118"/>
      <c r="AK199" s="118"/>
    </row>
    <row r="200" spans="1:37" s="1" customFormat="1" ht="9.9499999999999993" customHeight="1">
      <c r="A200" s="283"/>
      <c r="B200" s="110"/>
      <c r="C200" s="111" t="s">
        <v>564</v>
      </c>
      <c r="D200" s="112"/>
      <c r="E200" s="112"/>
      <c r="F200" s="113"/>
      <c r="G200" s="114">
        <f t="shared" si="122"/>
        <v>33</v>
      </c>
      <c r="H200" s="115">
        <f t="shared" si="123"/>
        <v>2400</v>
      </c>
      <c r="I200" s="116">
        <f t="shared" ref="I200:I231" si="132">IFERROR(SUM(M200+P200), "")</f>
        <v>79200</v>
      </c>
      <c r="J200" s="113"/>
      <c r="K200" s="117">
        <f t="shared" si="115"/>
        <v>10.5</v>
      </c>
      <c r="L200" s="118">
        <f t="shared" si="116"/>
        <v>2400</v>
      </c>
      <c r="M200" s="118">
        <f t="shared" si="117"/>
        <v>25200</v>
      </c>
      <c r="N200" s="128">
        <f t="shared" si="124"/>
        <v>22.5</v>
      </c>
      <c r="O200" s="118">
        <f t="shared" si="125"/>
        <v>2400</v>
      </c>
      <c r="P200" s="118">
        <f t="shared" si="131"/>
        <v>54000</v>
      </c>
      <c r="Q200" s="293"/>
      <c r="R200" s="131"/>
      <c r="S200" s="118"/>
      <c r="T200" s="122"/>
      <c r="U200" s="124">
        <v>10.5</v>
      </c>
      <c r="V200" s="118">
        <v>2400</v>
      </c>
      <c r="W200" s="122">
        <f t="shared" si="128"/>
        <v>25200</v>
      </c>
      <c r="X200" s="118"/>
      <c r="Y200" s="118"/>
      <c r="Z200" s="126"/>
      <c r="AA200" s="125"/>
      <c r="AB200" s="118"/>
      <c r="AC200" s="122">
        <f t="shared" si="129"/>
        <v>0</v>
      </c>
      <c r="AD200" s="124">
        <v>22.5</v>
      </c>
      <c r="AE200" s="118">
        <v>2400</v>
      </c>
      <c r="AF200" s="122">
        <f t="shared" si="130"/>
        <v>54000</v>
      </c>
      <c r="AG200" s="127"/>
      <c r="AH200" s="118"/>
      <c r="AI200" s="118"/>
      <c r="AJ200" s="118"/>
      <c r="AK200" s="118"/>
    </row>
    <row r="201" spans="1:37" s="1" customFormat="1" ht="9.9499999999999993" customHeight="1">
      <c r="A201" s="283"/>
      <c r="B201" s="110"/>
      <c r="C201" s="111" t="s">
        <v>566</v>
      </c>
      <c r="D201" s="112"/>
      <c r="E201" s="112" t="s">
        <v>567</v>
      </c>
      <c r="F201" s="113"/>
      <c r="G201" s="114">
        <f t="shared" si="122"/>
        <v>157.69999999999999</v>
      </c>
      <c r="H201" s="115">
        <f t="shared" si="123"/>
        <v>830.00000000000011</v>
      </c>
      <c r="I201" s="116">
        <f t="shared" si="132"/>
        <v>130891</v>
      </c>
      <c r="J201" s="113"/>
      <c r="K201" s="117">
        <f t="shared" si="115"/>
        <v>59</v>
      </c>
      <c r="L201" s="118">
        <f t="shared" si="116"/>
        <v>830</v>
      </c>
      <c r="M201" s="118">
        <f t="shared" si="117"/>
        <v>48970</v>
      </c>
      <c r="N201" s="128">
        <f t="shared" si="124"/>
        <v>98.7</v>
      </c>
      <c r="O201" s="118">
        <f t="shared" si="125"/>
        <v>830</v>
      </c>
      <c r="P201" s="118">
        <f t="shared" si="131"/>
        <v>81921</v>
      </c>
      <c r="Q201" s="293"/>
      <c r="R201" s="131">
        <v>50.5</v>
      </c>
      <c r="S201" s="118">
        <v>830</v>
      </c>
      <c r="T201" s="122">
        <f>IFERROR(SUM(R201*S201), "")</f>
        <v>41915</v>
      </c>
      <c r="U201" s="124">
        <v>8.5</v>
      </c>
      <c r="V201" s="118">
        <v>830</v>
      </c>
      <c r="W201" s="122">
        <f t="shared" si="128"/>
        <v>7055</v>
      </c>
      <c r="X201" s="118"/>
      <c r="Y201" s="118">
        <f>IFERROR(SUM(S201), "")</f>
        <v>830</v>
      </c>
      <c r="Z201" s="126"/>
      <c r="AA201" s="125">
        <v>76</v>
      </c>
      <c r="AB201" s="118">
        <f>IFERROR(SUM(S201), "")</f>
        <v>830</v>
      </c>
      <c r="AC201" s="122">
        <f t="shared" si="129"/>
        <v>63080</v>
      </c>
      <c r="AD201" s="124">
        <v>22.7</v>
      </c>
      <c r="AE201" s="118">
        <f>IFERROR(SUM(S201), "")</f>
        <v>830</v>
      </c>
      <c r="AF201" s="122">
        <f t="shared" si="130"/>
        <v>18841</v>
      </c>
      <c r="AG201" s="127"/>
      <c r="AH201" s="118"/>
      <c r="AI201" s="118"/>
      <c r="AJ201" s="118"/>
      <c r="AK201" s="118"/>
    </row>
    <row r="202" spans="1:37" s="1" customFormat="1" ht="9.9499999999999993" customHeight="1">
      <c r="A202" s="283"/>
      <c r="B202" s="110"/>
      <c r="C202" s="111" t="s">
        <v>542</v>
      </c>
      <c r="D202" s="112"/>
      <c r="E202" s="112" t="s">
        <v>567</v>
      </c>
      <c r="F202" s="113"/>
      <c r="G202" s="114">
        <f t="shared" si="122"/>
        <v>315.8</v>
      </c>
      <c r="H202" s="115">
        <f t="shared" si="123"/>
        <v>830</v>
      </c>
      <c r="I202" s="116">
        <f t="shared" si="132"/>
        <v>262114</v>
      </c>
      <c r="J202" s="113"/>
      <c r="K202" s="117">
        <f t="shared" ref="K202:K230" si="133">IFERROR(SUM(R202+U202+X202), "")</f>
        <v>118</v>
      </c>
      <c r="L202" s="118">
        <f t="shared" ref="L202:L230" si="134">IFERROR(SUM(M202/K202), "")</f>
        <v>830</v>
      </c>
      <c r="M202" s="118">
        <f t="shared" ref="M202:M233" si="135">IFERROR(SUM(T202+W202+Z202), "")</f>
        <v>97940</v>
      </c>
      <c r="N202" s="128">
        <f t="shared" si="124"/>
        <v>197.8</v>
      </c>
      <c r="O202" s="118">
        <f t="shared" si="125"/>
        <v>830</v>
      </c>
      <c r="P202" s="118">
        <f t="shared" si="131"/>
        <v>164174</v>
      </c>
      <c r="Q202" s="293"/>
      <c r="R202" s="131">
        <v>101</v>
      </c>
      <c r="S202" s="118">
        <v>830</v>
      </c>
      <c r="T202" s="122">
        <f>IFERROR(SUM(R202*S202), "")</f>
        <v>83830</v>
      </c>
      <c r="U202" s="124">
        <v>17</v>
      </c>
      <c r="V202" s="118">
        <f>IFERROR(SUM(S202), "")</f>
        <v>830</v>
      </c>
      <c r="W202" s="122">
        <f t="shared" si="128"/>
        <v>14110</v>
      </c>
      <c r="X202" s="118"/>
      <c r="Y202" s="118">
        <f>IFERROR(SUM(S202), "")</f>
        <v>830</v>
      </c>
      <c r="Z202" s="126"/>
      <c r="AA202" s="125">
        <v>152</v>
      </c>
      <c r="AB202" s="118">
        <f>IFERROR(SUM(S202), "")</f>
        <v>830</v>
      </c>
      <c r="AC202" s="122">
        <f t="shared" si="129"/>
        <v>126160</v>
      </c>
      <c r="AD202" s="124">
        <v>45.8</v>
      </c>
      <c r="AE202" s="118">
        <f>IFERROR(SUM(S202), "")</f>
        <v>830</v>
      </c>
      <c r="AF202" s="122">
        <f t="shared" si="130"/>
        <v>38014</v>
      </c>
      <c r="AG202" s="127"/>
      <c r="AH202" s="118"/>
      <c r="AI202" s="118"/>
      <c r="AJ202" s="118"/>
      <c r="AK202" s="118"/>
    </row>
    <row r="203" spans="1:37" s="1" customFormat="1" ht="9.9499999999999993" customHeight="1">
      <c r="A203" s="283"/>
      <c r="B203" s="110"/>
      <c r="C203" s="111" t="s">
        <v>557</v>
      </c>
      <c r="D203" s="112"/>
      <c r="E203" s="112"/>
      <c r="F203" s="113"/>
      <c r="G203" s="114">
        <f t="shared" si="122"/>
        <v>40</v>
      </c>
      <c r="H203" s="115">
        <f t="shared" si="123"/>
        <v>500</v>
      </c>
      <c r="I203" s="116">
        <f t="shared" si="132"/>
        <v>20000</v>
      </c>
      <c r="J203" s="113"/>
      <c r="K203" s="117">
        <f t="shared" si="133"/>
        <v>17</v>
      </c>
      <c r="L203" s="118">
        <f t="shared" si="134"/>
        <v>500</v>
      </c>
      <c r="M203" s="118">
        <f t="shared" si="135"/>
        <v>8500</v>
      </c>
      <c r="N203" s="128">
        <f t="shared" si="124"/>
        <v>23</v>
      </c>
      <c r="O203" s="118">
        <f t="shared" si="125"/>
        <v>500</v>
      </c>
      <c r="P203" s="118">
        <f t="shared" si="131"/>
        <v>11500</v>
      </c>
      <c r="Q203" s="293"/>
      <c r="R203" s="131">
        <v>15</v>
      </c>
      <c r="S203" s="118">
        <v>500</v>
      </c>
      <c r="T203" s="122">
        <f>IFERROR(SUM(R203*S203), "")</f>
        <v>7500</v>
      </c>
      <c r="U203" s="124">
        <v>2</v>
      </c>
      <c r="V203" s="118">
        <v>500</v>
      </c>
      <c r="W203" s="122">
        <f t="shared" si="128"/>
        <v>1000</v>
      </c>
      <c r="X203" s="118"/>
      <c r="Y203" s="118">
        <f>IFERROR(SUM(S203), "")</f>
        <v>500</v>
      </c>
      <c r="Z203" s="126"/>
      <c r="AA203" s="125">
        <v>20</v>
      </c>
      <c r="AB203" s="118">
        <f>IFERROR(SUM(S203), "")</f>
        <v>500</v>
      </c>
      <c r="AC203" s="122">
        <f t="shared" si="129"/>
        <v>10000</v>
      </c>
      <c r="AD203" s="124">
        <v>3</v>
      </c>
      <c r="AE203" s="118">
        <f>IFERROR(SUM(S203), "")</f>
        <v>500</v>
      </c>
      <c r="AF203" s="122">
        <f t="shared" si="130"/>
        <v>1500</v>
      </c>
      <c r="AG203" s="127"/>
      <c r="AH203" s="118"/>
      <c r="AI203" s="118"/>
      <c r="AJ203" s="118"/>
      <c r="AK203" s="118"/>
    </row>
    <row r="204" spans="1:37" s="1" customFormat="1" ht="9.9499999999999993" customHeight="1">
      <c r="A204" s="283"/>
      <c r="B204" s="110"/>
      <c r="C204" s="111"/>
      <c r="D204" s="112"/>
      <c r="E204" s="112"/>
      <c r="F204" s="113"/>
      <c r="G204" s="114">
        <f t="shared" si="122"/>
        <v>0</v>
      </c>
      <c r="H204" s="115" t="str">
        <f t="shared" si="123"/>
        <v/>
      </c>
      <c r="I204" s="116">
        <f t="shared" si="132"/>
        <v>523870</v>
      </c>
      <c r="J204" s="113"/>
      <c r="K204" s="117">
        <f t="shared" si="133"/>
        <v>0</v>
      </c>
      <c r="L204" s="118" t="str">
        <f t="shared" si="134"/>
        <v/>
      </c>
      <c r="M204" s="118">
        <f t="shared" si="135"/>
        <v>192085</v>
      </c>
      <c r="N204" s="128">
        <f t="shared" si="124"/>
        <v>0</v>
      </c>
      <c r="O204" s="118" t="str">
        <f t="shared" si="125"/>
        <v/>
      </c>
      <c r="P204" s="118">
        <f t="shared" si="131"/>
        <v>331785</v>
      </c>
      <c r="Q204" s="293"/>
      <c r="R204" s="153"/>
      <c r="S204" s="148" t="s">
        <v>549</v>
      </c>
      <c r="T204" s="149">
        <f>IFERROR(SUM(T198:T203), "")</f>
        <v>140820</v>
      </c>
      <c r="U204" s="146"/>
      <c r="V204" s="148" t="s">
        <v>549</v>
      </c>
      <c r="W204" s="149">
        <f>IFERROR(SUM(W198:W203), "")</f>
        <v>51265</v>
      </c>
      <c r="X204" s="147"/>
      <c r="Y204" s="148" t="s">
        <v>549</v>
      </c>
      <c r="Z204" s="149">
        <f>IFERROR(SUM(Z198:Z203), "")</f>
        <v>0</v>
      </c>
      <c r="AA204" s="125"/>
      <c r="AB204" s="148" t="s">
        <v>549</v>
      </c>
      <c r="AC204" s="149">
        <f>IFERROR(SUM(AC198:AC203), "")</f>
        <v>210640</v>
      </c>
      <c r="AD204" s="124"/>
      <c r="AE204" s="148" t="s">
        <v>549</v>
      </c>
      <c r="AF204" s="149">
        <f>IFERROR(SUM(AF198:AF203), "")</f>
        <v>121145</v>
      </c>
      <c r="AG204" s="127"/>
      <c r="AH204" s="118"/>
      <c r="AI204" s="118"/>
      <c r="AJ204" s="118"/>
      <c r="AK204" s="118"/>
    </row>
    <row r="205" spans="1:37" s="1" customFormat="1" ht="9.9499999999999993" customHeight="1">
      <c r="A205" s="283"/>
      <c r="B205" s="110"/>
      <c r="C205" s="111" t="s">
        <v>572</v>
      </c>
      <c r="D205" s="112"/>
      <c r="E205" s="112" t="s">
        <v>554</v>
      </c>
      <c r="F205" s="113"/>
      <c r="G205" s="114">
        <f t="shared" si="122"/>
        <v>0</v>
      </c>
      <c r="H205" s="115" t="str">
        <f t="shared" si="123"/>
        <v/>
      </c>
      <c r="I205" s="116">
        <f t="shared" si="132"/>
        <v>0</v>
      </c>
      <c r="J205" s="113"/>
      <c r="K205" s="117">
        <f t="shared" si="133"/>
        <v>0</v>
      </c>
      <c r="L205" s="118" t="str">
        <f t="shared" si="134"/>
        <v/>
      </c>
      <c r="M205" s="118">
        <f t="shared" si="135"/>
        <v>0</v>
      </c>
      <c r="N205" s="128">
        <f t="shared" si="124"/>
        <v>0</v>
      </c>
      <c r="O205" s="118" t="str">
        <f t="shared" si="125"/>
        <v/>
      </c>
      <c r="P205" s="118">
        <f t="shared" si="131"/>
        <v>0</v>
      </c>
      <c r="Q205" s="293"/>
      <c r="R205" s="131"/>
      <c r="S205" s="118"/>
      <c r="T205" s="122"/>
      <c r="U205" s="124"/>
      <c r="V205" s="118">
        <f>IFERROR(SUM(S205), "")</f>
        <v>0</v>
      </c>
      <c r="W205" s="126"/>
      <c r="X205" s="118"/>
      <c r="Y205" s="118">
        <f t="shared" ref="Y205:Y219" si="136">IFERROR(SUM(S205), "")</f>
        <v>0</v>
      </c>
      <c r="Z205" s="126"/>
      <c r="AA205" s="125"/>
      <c r="AB205" s="118">
        <f t="shared" ref="AB205:AB210" si="137">IFERROR(SUM(S205), "")</f>
        <v>0</v>
      </c>
      <c r="AC205" s="126"/>
      <c r="AD205" s="124"/>
      <c r="AE205" s="118">
        <f t="shared" ref="AE205:AE210" si="138">IFERROR(SUM(S205), "")</f>
        <v>0</v>
      </c>
      <c r="AF205" s="126"/>
      <c r="AG205" s="127"/>
      <c r="AH205" s="118"/>
      <c r="AI205" s="118"/>
      <c r="AJ205" s="118"/>
      <c r="AK205" s="118"/>
    </row>
    <row r="206" spans="1:37" s="1" customFormat="1" ht="9.9499999999999993" customHeight="1">
      <c r="A206" s="283"/>
      <c r="B206" s="110"/>
      <c r="C206" s="111" t="s">
        <v>562</v>
      </c>
      <c r="D206" s="112"/>
      <c r="E206" s="112"/>
      <c r="F206" s="113"/>
      <c r="G206" s="114">
        <f t="shared" si="122"/>
        <v>1564.5</v>
      </c>
      <c r="H206" s="115">
        <f t="shared" si="123"/>
        <v>20</v>
      </c>
      <c r="I206" s="116">
        <f t="shared" si="132"/>
        <v>31290</v>
      </c>
      <c r="J206" s="113"/>
      <c r="K206" s="117">
        <f t="shared" si="133"/>
        <v>1254.5</v>
      </c>
      <c r="L206" s="118">
        <f t="shared" si="134"/>
        <v>20</v>
      </c>
      <c r="M206" s="118">
        <f t="shared" si="135"/>
        <v>25090</v>
      </c>
      <c r="N206" s="128">
        <f t="shared" si="124"/>
        <v>310</v>
      </c>
      <c r="O206" s="118">
        <f t="shared" si="125"/>
        <v>20</v>
      </c>
      <c r="P206" s="118">
        <f t="shared" si="131"/>
        <v>6200</v>
      </c>
      <c r="Q206" s="293"/>
      <c r="R206" s="131">
        <v>1254.5</v>
      </c>
      <c r="S206" s="118">
        <v>20</v>
      </c>
      <c r="T206" s="122">
        <f>IFERROR(SUM(R206*S206), "")</f>
        <v>25090</v>
      </c>
      <c r="U206" s="124"/>
      <c r="V206" s="118"/>
      <c r="W206" s="126"/>
      <c r="X206" s="118"/>
      <c r="Y206" s="118">
        <f t="shared" si="136"/>
        <v>20</v>
      </c>
      <c r="Z206" s="126"/>
      <c r="AA206" s="125">
        <v>310</v>
      </c>
      <c r="AB206" s="118">
        <f t="shared" si="137"/>
        <v>20</v>
      </c>
      <c r="AC206" s="122">
        <f>IFERROR(SUM(AA206*AB206), "")</f>
        <v>6200</v>
      </c>
      <c r="AD206" s="124"/>
      <c r="AE206" s="118">
        <f t="shared" si="138"/>
        <v>20</v>
      </c>
      <c r="AF206" s="122">
        <f>IFERROR(SUM(AD206*AE206), "")</f>
        <v>0</v>
      </c>
      <c r="AG206" s="127"/>
      <c r="AH206" s="118"/>
      <c r="AI206" s="118"/>
      <c r="AJ206" s="118"/>
      <c r="AK206" s="118"/>
    </row>
    <row r="207" spans="1:37" s="1" customFormat="1" ht="9.9499999999999993" customHeight="1">
      <c r="A207" s="283"/>
      <c r="B207" s="110"/>
      <c r="C207" s="111" t="s">
        <v>563</v>
      </c>
      <c r="D207" s="112"/>
      <c r="E207" s="112"/>
      <c r="F207" s="113"/>
      <c r="G207" s="114">
        <f t="shared" si="122"/>
        <v>1564.5</v>
      </c>
      <c r="H207" s="115">
        <f t="shared" si="123"/>
        <v>30</v>
      </c>
      <c r="I207" s="116">
        <f t="shared" si="132"/>
        <v>46935</v>
      </c>
      <c r="J207" s="113"/>
      <c r="K207" s="117">
        <f t="shared" si="133"/>
        <v>1254.5</v>
      </c>
      <c r="L207" s="118">
        <f t="shared" si="134"/>
        <v>30</v>
      </c>
      <c r="M207" s="118">
        <f t="shared" si="135"/>
        <v>37635</v>
      </c>
      <c r="N207" s="128">
        <f t="shared" si="124"/>
        <v>310</v>
      </c>
      <c r="O207" s="118">
        <f t="shared" si="125"/>
        <v>30</v>
      </c>
      <c r="P207" s="118">
        <f t="shared" si="131"/>
        <v>9300</v>
      </c>
      <c r="Q207" s="293"/>
      <c r="R207" s="131">
        <v>1254.5</v>
      </c>
      <c r="S207" s="118">
        <v>30</v>
      </c>
      <c r="T207" s="122">
        <f>IFERROR(SUM(R207*S207), "")</f>
        <v>37635</v>
      </c>
      <c r="U207" s="124"/>
      <c r="V207" s="118"/>
      <c r="W207" s="126"/>
      <c r="X207" s="118"/>
      <c r="Y207" s="118">
        <f t="shared" si="136"/>
        <v>30</v>
      </c>
      <c r="Z207" s="126"/>
      <c r="AA207" s="125">
        <v>310</v>
      </c>
      <c r="AB207" s="118">
        <f t="shared" si="137"/>
        <v>30</v>
      </c>
      <c r="AC207" s="122">
        <f>IFERROR(SUM(AA207*AB207), "")</f>
        <v>9300</v>
      </c>
      <c r="AD207" s="124"/>
      <c r="AE207" s="118">
        <f t="shared" si="138"/>
        <v>30</v>
      </c>
      <c r="AF207" s="122">
        <f>IFERROR(SUM(AD207*AE207), "")</f>
        <v>0</v>
      </c>
      <c r="AG207" s="127"/>
      <c r="AH207" s="118"/>
      <c r="AI207" s="118"/>
      <c r="AJ207" s="118"/>
      <c r="AK207" s="118"/>
    </row>
    <row r="208" spans="1:37" s="1" customFormat="1" ht="9.9499999999999993" customHeight="1">
      <c r="A208" s="283"/>
      <c r="B208" s="110"/>
      <c r="C208" s="111" t="s">
        <v>566</v>
      </c>
      <c r="D208" s="112"/>
      <c r="E208" s="112" t="s">
        <v>567</v>
      </c>
      <c r="F208" s="113"/>
      <c r="G208" s="114">
        <f t="shared" si="122"/>
        <v>487.5</v>
      </c>
      <c r="H208" s="115">
        <f t="shared" si="123"/>
        <v>830</v>
      </c>
      <c r="I208" s="116">
        <f t="shared" si="132"/>
        <v>404625</v>
      </c>
      <c r="J208" s="113"/>
      <c r="K208" s="117">
        <f t="shared" si="133"/>
        <v>373.5</v>
      </c>
      <c r="L208" s="118">
        <f t="shared" si="134"/>
        <v>830</v>
      </c>
      <c r="M208" s="118">
        <f t="shared" si="135"/>
        <v>310005</v>
      </c>
      <c r="N208" s="128">
        <f t="shared" si="124"/>
        <v>114</v>
      </c>
      <c r="O208" s="118">
        <f t="shared" si="125"/>
        <v>830</v>
      </c>
      <c r="P208" s="118">
        <f t="shared" si="131"/>
        <v>94620</v>
      </c>
      <c r="Q208" s="293"/>
      <c r="R208" s="131">
        <v>373.5</v>
      </c>
      <c r="S208" s="118">
        <v>830</v>
      </c>
      <c r="T208" s="122">
        <f>IFERROR(SUM(R208*S208), "")</f>
        <v>310005</v>
      </c>
      <c r="U208" s="124"/>
      <c r="V208" s="118"/>
      <c r="W208" s="126"/>
      <c r="X208" s="118"/>
      <c r="Y208" s="118">
        <f t="shared" si="136"/>
        <v>830</v>
      </c>
      <c r="Z208" s="126"/>
      <c r="AA208" s="125">
        <v>114</v>
      </c>
      <c r="AB208" s="118">
        <f t="shared" si="137"/>
        <v>830</v>
      </c>
      <c r="AC208" s="122">
        <f>IFERROR(SUM(AA208*AB208), "")</f>
        <v>94620</v>
      </c>
      <c r="AD208" s="124"/>
      <c r="AE208" s="118">
        <f t="shared" si="138"/>
        <v>830</v>
      </c>
      <c r="AF208" s="122">
        <f>IFERROR(SUM(AD208*AE208), "")</f>
        <v>0</v>
      </c>
      <c r="AG208" s="127"/>
      <c r="AH208" s="118"/>
      <c r="AI208" s="118"/>
      <c r="AJ208" s="118"/>
      <c r="AK208" s="118"/>
    </row>
    <row r="209" spans="1:37" s="1" customFormat="1" ht="9.9499999999999993" customHeight="1">
      <c r="A209" s="283"/>
      <c r="B209" s="110"/>
      <c r="C209" s="111" t="s">
        <v>542</v>
      </c>
      <c r="D209" s="112"/>
      <c r="E209" s="112" t="s">
        <v>567</v>
      </c>
      <c r="F209" s="113"/>
      <c r="G209" s="114">
        <f t="shared" si="122"/>
        <v>1077</v>
      </c>
      <c r="H209" s="115">
        <f t="shared" si="123"/>
        <v>830</v>
      </c>
      <c r="I209" s="116">
        <f t="shared" si="132"/>
        <v>893910</v>
      </c>
      <c r="J209" s="113"/>
      <c r="K209" s="117">
        <f t="shared" si="133"/>
        <v>881</v>
      </c>
      <c r="L209" s="118">
        <f t="shared" si="134"/>
        <v>830</v>
      </c>
      <c r="M209" s="118">
        <f t="shared" si="135"/>
        <v>731230</v>
      </c>
      <c r="N209" s="128">
        <f t="shared" si="124"/>
        <v>196</v>
      </c>
      <c r="O209" s="118">
        <f t="shared" si="125"/>
        <v>830</v>
      </c>
      <c r="P209" s="118">
        <f t="shared" si="131"/>
        <v>162680</v>
      </c>
      <c r="Q209" s="293"/>
      <c r="R209" s="131">
        <v>881</v>
      </c>
      <c r="S209" s="118">
        <v>830</v>
      </c>
      <c r="T209" s="122">
        <f>IFERROR(SUM(R209*S209), "")</f>
        <v>731230</v>
      </c>
      <c r="U209" s="124"/>
      <c r="V209" s="118"/>
      <c r="W209" s="126"/>
      <c r="X209" s="118"/>
      <c r="Y209" s="118">
        <f t="shared" si="136"/>
        <v>830</v>
      </c>
      <c r="Z209" s="126"/>
      <c r="AA209" s="125">
        <v>196</v>
      </c>
      <c r="AB209" s="118">
        <f t="shared" si="137"/>
        <v>830</v>
      </c>
      <c r="AC209" s="122">
        <f>IFERROR(SUM(AA209*AB209), "")</f>
        <v>162680</v>
      </c>
      <c r="AD209" s="124"/>
      <c r="AE209" s="118">
        <f t="shared" si="138"/>
        <v>830</v>
      </c>
      <c r="AF209" s="122">
        <f>IFERROR(SUM(AD209*AE209), "")</f>
        <v>0</v>
      </c>
      <c r="AG209" s="127"/>
      <c r="AH209" s="118"/>
      <c r="AI209" s="118"/>
      <c r="AJ209" s="118"/>
      <c r="AK209" s="118"/>
    </row>
    <row r="210" spans="1:37" s="1" customFormat="1" ht="9.9499999999999993" customHeight="1">
      <c r="A210" s="283"/>
      <c r="B210" s="110"/>
      <c r="C210" s="111" t="s">
        <v>557</v>
      </c>
      <c r="D210" s="112"/>
      <c r="E210" s="112"/>
      <c r="F210" s="113"/>
      <c r="G210" s="114">
        <f t="shared" si="122"/>
        <v>83</v>
      </c>
      <c r="H210" s="115">
        <f t="shared" si="123"/>
        <v>500</v>
      </c>
      <c r="I210" s="116">
        <f t="shared" si="132"/>
        <v>41500</v>
      </c>
      <c r="J210" s="113"/>
      <c r="K210" s="117">
        <f t="shared" si="133"/>
        <v>63</v>
      </c>
      <c r="L210" s="118">
        <f t="shared" si="134"/>
        <v>500</v>
      </c>
      <c r="M210" s="118">
        <f t="shared" si="135"/>
        <v>31500</v>
      </c>
      <c r="N210" s="128">
        <f t="shared" si="124"/>
        <v>20</v>
      </c>
      <c r="O210" s="118">
        <f t="shared" si="125"/>
        <v>500</v>
      </c>
      <c r="P210" s="118">
        <f t="shared" si="131"/>
        <v>10000</v>
      </c>
      <c r="Q210" s="293"/>
      <c r="R210" s="131">
        <v>63</v>
      </c>
      <c r="S210" s="118">
        <v>500</v>
      </c>
      <c r="T210" s="122">
        <f>IFERROR(SUM(R210*S210), "")</f>
        <v>31500</v>
      </c>
      <c r="U210" s="124"/>
      <c r="V210" s="118"/>
      <c r="W210" s="126"/>
      <c r="X210" s="118"/>
      <c r="Y210" s="118">
        <f t="shared" si="136"/>
        <v>500</v>
      </c>
      <c r="Z210" s="126"/>
      <c r="AA210" s="125">
        <v>20</v>
      </c>
      <c r="AB210" s="118">
        <f t="shared" si="137"/>
        <v>500</v>
      </c>
      <c r="AC210" s="122">
        <f>IFERROR(SUM(AA210*AB210), "")</f>
        <v>10000</v>
      </c>
      <c r="AD210" s="124"/>
      <c r="AE210" s="118">
        <f t="shared" si="138"/>
        <v>500</v>
      </c>
      <c r="AF210" s="122">
        <f>IFERROR(SUM(AD210*AE210), "")</f>
        <v>0</v>
      </c>
      <c r="AG210" s="127"/>
      <c r="AH210" s="118"/>
      <c r="AI210" s="118"/>
      <c r="AJ210" s="118"/>
      <c r="AK210" s="118"/>
    </row>
    <row r="211" spans="1:37" s="1" customFormat="1" ht="9.9499999999999993" customHeight="1">
      <c r="A211" s="283"/>
      <c r="B211" s="110"/>
      <c r="C211" s="111"/>
      <c r="D211" s="112"/>
      <c r="E211" s="112"/>
      <c r="F211" s="113"/>
      <c r="G211" s="114">
        <f t="shared" si="122"/>
        <v>0</v>
      </c>
      <c r="H211" s="115" t="str">
        <f t="shared" si="123"/>
        <v/>
      </c>
      <c r="I211" s="116">
        <f t="shared" si="132"/>
        <v>1418260</v>
      </c>
      <c r="J211" s="113"/>
      <c r="K211" s="117">
        <f t="shared" si="133"/>
        <v>0</v>
      </c>
      <c r="L211" s="118" t="str">
        <f t="shared" si="134"/>
        <v/>
      </c>
      <c r="M211" s="118">
        <f t="shared" si="135"/>
        <v>1135460</v>
      </c>
      <c r="N211" s="128">
        <f t="shared" si="124"/>
        <v>0</v>
      </c>
      <c r="O211" s="118" t="str">
        <f t="shared" si="125"/>
        <v/>
      </c>
      <c r="P211" s="118">
        <f t="shared" si="131"/>
        <v>282800</v>
      </c>
      <c r="Q211" s="293"/>
      <c r="R211" s="153"/>
      <c r="S211" s="148" t="s">
        <v>549</v>
      </c>
      <c r="T211" s="149">
        <f>IFERROR(SUM(T206:T210), "")</f>
        <v>1135460</v>
      </c>
      <c r="U211" s="146"/>
      <c r="V211" s="147">
        <f>IFERROR(SUM(S211), "")</f>
        <v>0</v>
      </c>
      <c r="W211" s="150"/>
      <c r="X211" s="147"/>
      <c r="Y211" s="147">
        <f t="shared" si="136"/>
        <v>0</v>
      </c>
      <c r="Z211" s="150"/>
      <c r="AA211" s="125"/>
      <c r="AB211" s="148" t="s">
        <v>549</v>
      </c>
      <c r="AC211" s="149">
        <f>IFERROR(SUM(AC206:AC210), "")</f>
        <v>282800</v>
      </c>
      <c r="AD211" s="124"/>
      <c r="AE211" s="148" t="s">
        <v>549</v>
      </c>
      <c r="AF211" s="149">
        <f>IFERROR(SUM(AF206:AF210), "")</f>
        <v>0</v>
      </c>
      <c r="AG211" s="127"/>
      <c r="AH211" s="118"/>
      <c r="AI211" s="118"/>
      <c r="AJ211" s="118"/>
      <c r="AK211" s="118"/>
    </row>
    <row r="212" spans="1:37" s="1" customFormat="1" ht="9" customHeight="1">
      <c r="A212" s="283"/>
      <c r="B212" s="110"/>
      <c r="C212" s="111" t="s">
        <v>573</v>
      </c>
      <c r="D212" s="112"/>
      <c r="E212" s="112" t="s">
        <v>554</v>
      </c>
      <c r="F212" s="113"/>
      <c r="G212" s="114">
        <f t="shared" si="122"/>
        <v>0</v>
      </c>
      <c r="H212" s="115" t="str">
        <f t="shared" si="123"/>
        <v/>
      </c>
      <c r="I212" s="116">
        <f t="shared" si="132"/>
        <v>0</v>
      </c>
      <c r="J212" s="113"/>
      <c r="K212" s="117">
        <f t="shared" si="133"/>
        <v>0</v>
      </c>
      <c r="L212" s="118" t="str">
        <f t="shared" si="134"/>
        <v/>
      </c>
      <c r="M212" s="118">
        <f t="shared" si="135"/>
        <v>0</v>
      </c>
      <c r="N212" s="128">
        <f t="shared" si="124"/>
        <v>0</v>
      </c>
      <c r="O212" s="118" t="str">
        <f t="shared" si="125"/>
        <v/>
      </c>
      <c r="P212" s="118">
        <f t="shared" si="131"/>
        <v>0</v>
      </c>
      <c r="Q212" s="293"/>
      <c r="R212" s="131"/>
      <c r="S212" s="118"/>
      <c r="T212" s="122"/>
      <c r="U212" s="124"/>
      <c r="V212" s="118">
        <f>IFERROR(SUM(S212), "")</f>
        <v>0</v>
      </c>
      <c r="W212" s="126"/>
      <c r="X212" s="118"/>
      <c r="Y212" s="118">
        <f t="shared" si="136"/>
        <v>0</v>
      </c>
      <c r="Z212" s="126"/>
      <c r="AA212" s="125"/>
      <c r="AB212" s="118">
        <f t="shared" ref="AB212:AB219" si="139">IFERROR(SUM(S212), "")</f>
        <v>0</v>
      </c>
      <c r="AC212" s="126"/>
      <c r="AD212" s="124"/>
      <c r="AE212" s="118">
        <f>IFERROR(SUM(S212), "")</f>
        <v>0</v>
      </c>
      <c r="AF212" s="126"/>
      <c r="AG212" s="127"/>
      <c r="AH212" s="118"/>
      <c r="AI212" s="118"/>
      <c r="AJ212" s="118"/>
      <c r="AK212" s="118"/>
    </row>
    <row r="213" spans="1:37" s="1" customFormat="1" ht="9.9499999999999993" customHeight="1">
      <c r="A213" s="283"/>
      <c r="B213" s="110"/>
      <c r="C213" s="111" t="s">
        <v>562</v>
      </c>
      <c r="D213" s="112"/>
      <c r="E213" s="112"/>
      <c r="F213" s="113"/>
      <c r="G213" s="114">
        <f t="shared" si="122"/>
        <v>234.60000000000002</v>
      </c>
      <c r="H213" s="115">
        <f t="shared" si="123"/>
        <v>44.207161125319686</v>
      </c>
      <c r="I213" s="116">
        <f t="shared" si="132"/>
        <v>10371</v>
      </c>
      <c r="J213" s="113"/>
      <c r="K213" s="117">
        <f t="shared" si="133"/>
        <v>147.30000000000001</v>
      </c>
      <c r="L213" s="118">
        <f t="shared" si="134"/>
        <v>50</v>
      </c>
      <c r="M213" s="118">
        <f t="shared" si="135"/>
        <v>7365.0000000000009</v>
      </c>
      <c r="N213" s="128">
        <f t="shared" si="124"/>
        <v>87.3</v>
      </c>
      <c r="O213" s="118">
        <f t="shared" si="125"/>
        <v>34.432989690721648</v>
      </c>
      <c r="P213" s="118">
        <f t="shared" si="131"/>
        <v>3006</v>
      </c>
      <c r="Q213" s="293"/>
      <c r="R213" s="131">
        <v>147.30000000000001</v>
      </c>
      <c r="S213" s="118">
        <v>50</v>
      </c>
      <c r="T213" s="122">
        <f t="shared" ref="T213:T219" si="140">IFERROR(SUM(R213*S213), "")</f>
        <v>7365.0000000000009</v>
      </c>
      <c r="U213" s="124"/>
      <c r="V213" s="118"/>
      <c r="W213" s="126"/>
      <c r="X213" s="118"/>
      <c r="Y213" s="118">
        <f t="shared" si="136"/>
        <v>50</v>
      </c>
      <c r="Z213" s="126"/>
      <c r="AA213" s="125">
        <v>42</v>
      </c>
      <c r="AB213" s="118">
        <f t="shared" si="139"/>
        <v>50</v>
      </c>
      <c r="AC213" s="122">
        <f t="shared" ref="AC213:AC219" si="141">IFERROR(SUM(AA213*AB213), "")</f>
        <v>2100</v>
      </c>
      <c r="AD213" s="124">
        <v>45.3</v>
      </c>
      <c r="AE213" s="118">
        <v>20</v>
      </c>
      <c r="AF213" s="122">
        <f t="shared" ref="AF213:AF219" si="142">IFERROR(SUM(AD213*AE213), "")</f>
        <v>906</v>
      </c>
      <c r="AG213" s="127"/>
      <c r="AH213" s="118"/>
      <c r="AI213" s="118"/>
      <c r="AJ213" s="118"/>
      <c r="AK213" s="118"/>
    </row>
    <row r="214" spans="1:37" s="1" customFormat="1" ht="9.9499999999999993" customHeight="1">
      <c r="A214" s="283"/>
      <c r="B214" s="110"/>
      <c r="C214" s="111" t="s">
        <v>563</v>
      </c>
      <c r="D214" s="112"/>
      <c r="E214" s="112"/>
      <c r="F214" s="113"/>
      <c r="G214" s="114">
        <f t="shared" si="122"/>
        <v>234.60000000000002</v>
      </c>
      <c r="H214" s="115">
        <f t="shared" si="123"/>
        <v>207.51918158567773</v>
      </c>
      <c r="I214" s="116">
        <f t="shared" si="132"/>
        <v>48684</v>
      </c>
      <c r="J214" s="113"/>
      <c r="K214" s="117">
        <f t="shared" si="133"/>
        <v>147.30000000000001</v>
      </c>
      <c r="L214" s="118">
        <f t="shared" si="134"/>
        <v>249.99999999999997</v>
      </c>
      <c r="M214" s="118">
        <f t="shared" si="135"/>
        <v>36825</v>
      </c>
      <c r="N214" s="128">
        <f t="shared" si="124"/>
        <v>87.3</v>
      </c>
      <c r="O214" s="118">
        <f t="shared" si="125"/>
        <v>135.84192439862542</v>
      </c>
      <c r="P214" s="118">
        <f t="shared" si="131"/>
        <v>11859</v>
      </c>
      <c r="Q214" s="293"/>
      <c r="R214" s="131">
        <v>147.30000000000001</v>
      </c>
      <c r="S214" s="118">
        <v>250</v>
      </c>
      <c r="T214" s="122">
        <f t="shared" si="140"/>
        <v>36825</v>
      </c>
      <c r="U214" s="124"/>
      <c r="V214" s="118"/>
      <c r="W214" s="126"/>
      <c r="X214" s="118"/>
      <c r="Y214" s="118">
        <f t="shared" si="136"/>
        <v>250</v>
      </c>
      <c r="Z214" s="126"/>
      <c r="AA214" s="125">
        <v>42</v>
      </c>
      <c r="AB214" s="118">
        <f t="shared" si="139"/>
        <v>250</v>
      </c>
      <c r="AC214" s="122">
        <f t="shared" si="141"/>
        <v>10500</v>
      </c>
      <c r="AD214" s="124">
        <v>45.3</v>
      </c>
      <c r="AE214" s="118">
        <v>30</v>
      </c>
      <c r="AF214" s="122">
        <f t="shared" si="142"/>
        <v>1359</v>
      </c>
      <c r="AG214" s="127"/>
      <c r="AH214" s="118"/>
      <c r="AI214" s="118"/>
      <c r="AJ214" s="118"/>
      <c r="AK214" s="118"/>
    </row>
    <row r="215" spans="1:37" s="1" customFormat="1" ht="9.9499999999999993" customHeight="1">
      <c r="A215" s="283"/>
      <c r="B215" s="110"/>
      <c r="C215" s="111" t="s">
        <v>566</v>
      </c>
      <c r="D215" s="112"/>
      <c r="E215" s="112"/>
      <c r="F215" s="113"/>
      <c r="G215" s="114">
        <f t="shared" si="122"/>
        <v>448.2</v>
      </c>
      <c r="H215" s="115">
        <f t="shared" si="123"/>
        <v>800</v>
      </c>
      <c r="I215" s="116">
        <f t="shared" si="132"/>
        <v>358560</v>
      </c>
      <c r="J215" s="113"/>
      <c r="K215" s="117">
        <f t="shared" si="133"/>
        <v>299</v>
      </c>
      <c r="L215" s="118">
        <f t="shared" si="134"/>
        <v>800</v>
      </c>
      <c r="M215" s="118">
        <f t="shared" si="135"/>
        <v>239200</v>
      </c>
      <c r="N215" s="128">
        <f t="shared" si="124"/>
        <v>149.19999999999999</v>
      </c>
      <c r="O215" s="118">
        <f t="shared" si="125"/>
        <v>800</v>
      </c>
      <c r="P215" s="118">
        <f t="shared" si="131"/>
        <v>119359.99999999999</v>
      </c>
      <c r="Q215" s="293"/>
      <c r="R215" s="131">
        <v>299</v>
      </c>
      <c r="S215" s="118">
        <v>800</v>
      </c>
      <c r="T215" s="122">
        <f t="shared" si="140"/>
        <v>239200</v>
      </c>
      <c r="U215" s="124"/>
      <c r="V215" s="118"/>
      <c r="W215" s="126"/>
      <c r="X215" s="118"/>
      <c r="Y215" s="118">
        <f t="shared" si="136"/>
        <v>800</v>
      </c>
      <c r="Z215" s="126"/>
      <c r="AA215" s="125">
        <v>133.19999999999999</v>
      </c>
      <c r="AB215" s="118">
        <f t="shared" si="139"/>
        <v>800</v>
      </c>
      <c r="AC215" s="122">
        <f t="shared" si="141"/>
        <v>106559.99999999999</v>
      </c>
      <c r="AD215" s="124">
        <v>16</v>
      </c>
      <c r="AE215" s="118">
        <f>IFERROR(SUM(S215), "")</f>
        <v>800</v>
      </c>
      <c r="AF215" s="122">
        <f t="shared" si="142"/>
        <v>12800</v>
      </c>
      <c r="AG215" s="127"/>
      <c r="AH215" s="118"/>
      <c r="AI215" s="118"/>
      <c r="AJ215" s="118"/>
      <c r="AK215" s="118"/>
    </row>
    <row r="216" spans="1:37" s="1" customFormat="1" ht="9.9499999999999993" customHeight="1">
      <c r="A216" s="283"/>
      <c r="B216" s="110"/>
      <c r="C216" s="111" t="s">
        <v>574</v>
      </c>
      <c r="D216" s="112"/>
      <c r="E216" s="112"/>
      <c r="F216" s="113"/>
      <c r="G216" s="114">
        <f t="shared" si="122"/>
        <v>357.6</v>
      </c>
      <c r="H216" s="115">
        <f t="shared" si="123"/>
        <v>830</v>
      </c>
      <c r="I216" s="116">
        <f t="shared" si="132"/>
        <v>296808</v>
      </c>
      <c r="J216" s="113"/>
      <c r="K216" s="117">
        <f t="shared" si="133"/>
        <v>301.60000000000002</v>
      </c>
      <c r="L216" s="118">
        <f t="shared" si="134"/>
        <v>830</v>
      </c>
      <c r="M216" s="118">
        <f t="shared" si="135"/>
        <v>250328.00000000003</v>
      </c>
      <c r="N216" s="128">
        <f t="shared" si="124"/>
        <v>56</v>
      </c>
      <c r="O216" s="118">
        <f t="shared" si="125"/>
        <v>830</v>
      </c>
      <c r="P216" s="118">
        <f t="shared" si="131"/>
        <v>46480</v>
      </c>
      <c r="Q216" s="293"/>
      <c r="R216" s="131">
        <v>301.60000000000002</v>
      </c>
      <c r="S216" s="118">
        <v>830</v>
      </c>
      <c r="T216" s="122">
        <f t="shared" si="140"/>
        <v>250328.00000000003</v>
      </c>
      <c r="U216" s="124"/>
      <c r="V216" s="118"/>
      <c r="W216" s="126"/>
      <c r="X216" s="118"/>
      <c r="Y216" s="118">
        <f t="shared" si="136"/>
        <v>830</v>
      </c>
      <c r="Z216" s="126"/>
      <c r="AA216" s="125">
        <v>37</v>
      </c>
      <c r="AB216" s="118">
        <f t="shared" si="139"/>
        <v>830</v>
      </c>
      <c r="AC216" s="122">
        <f t="shared" si="141"/>
        <v>30710</v>
      </c>
      <c r="AD216" s="124">
        <v>19</v>
      </c>
      <c r="AE216" s="118">
        <f>IFERROR(SUM(S216), "")</f>
        <v>830</v>
      </c>
      <c r="AF216" s="122">
        <f t="shared" si="142"/>
        <v>15770</v>
      </c>
      <c r="AG216" s="127"/>
      <c r="AH216" s="118"/>
      <c r="AI216" s="118"/>
      <c r="AJ216" s="118"/>
      <c r="AK216" s="118"/>
    </row>
    <row r="217" spans="1:37" s="1" customFormat="1" ht="9.9499999999999993" customHeight="1">
      <c r="A217" s="283"/>
      <c r="B217" s="110"/>
      <c r="C217" s="111" t="s">
        <v>575</v>
      </c>
      <c r="D217" s="112"/>
      <c r="E217" s="112"/>
      <c r="F217" s="113"/>
      <c r="G217" s="114">
        <f t="shared" si="122"/>
        <v>198.60000000000002</v>
      </c>
      <c r="H217" s="115">
        <f t="shared" si="123"/>
        <v>799.99999999999989</v>
      </c>
      <c r="I217" s="116">
        <f t="shared" si="132"/>
        <v>158880</v>
      </c>
      <c r="J217" s="113"/>
      <c r="K217" s="117">
        <f t="shared" si="133"/>
        <v>122.4</v>
      </c>
      <c r="L217" s="118">
        <f t="shared" si="134"/>
        <v>800</v>
      </c>
      <c r="M217" s="118">
        <f t="shared" si="135"/>
        <v>97920</v>
      </c>
      <c r="N217" s="128">
        <f t="shared" si="124"/>
        <v>76.2</v>
      </c>
      <c r="O217" s="118">
        <f t="shared" si="125"/>
        <v>800.00000000000011</v>
      </c>
      <c r="P217" s="118">
        <f t="shared" si="131"/>
        <v>60960.000000000007</v>
      </c>
      <c r="Q217" s="293"/>
      <c r="R217" s="131">
        <v>122.4</v>
      </c>
      <c r="S217" s="118">
        <v>800</v>
      </c>
      <c r="T217" s="122">
        <f t="shared" si="140"/>
        <v>97920</v>
      </c>
      <c r="U217" s="124"/>
      <c r="V217" s="118"/>
      <c r="W217" s="126"/>
      <c r="X217" s="118"/>
      <c r="Y217" s="118">
        <f t="shared" si="136"/>
        <v>800</v>
      </c>
      <c r="Z217" s="126"/>
      <c r="AA217" s="125">
        <v>65.900000000000006</v>
      </c>
      <c r="AB217" s="118">
        <f t="shared" si="139"/>
        <v>800</v>
      </c>
      <c r="AC217" s="122">
        <f t="shared" si="141"/>
        <v>52720.000000000007</v>
      </c>
      <c r="AD217" s="124">
        <v>10.3</v>
      </c>
      <c r="AE217" s="118">
        <f>IFERROR(SUM(S217), "")</f>
        <v>800</v>
      </c>
      <c r="AF217" s="122">
        <f t="shared" si="142"/>
        <v>8240</v>
      </c>
      <c r="AG217" s="127"/>
      <c r="AH217" s="118"/>
      <c r="AI217" s="118"/>
      <c r="AJ217" s="118"/>
      <c r="AK217" s="118"/>
    </row>
    <row r="218" spans="1:37" s="1" customFormat="1" ht="9.9499999999999993" customHeight="1">
      <c r="A218" s="283"/>
      <c r="B218" s="110"/>
      <c r="C218" s="111" t="s">
        <v>576</v>
      </c>
      <c r="D218" s="112"/>
      <c r="E218" s="112"/>
      <c r="F218" s="113"/>
      <c r="G218" s="114">
        <f t="shared" si="122"/>
        <v>273.2</v>
      </c>
      <c r="H218" s="115">
        <f t="shared" si="123"/>
        <v>800</v>
      </c>
      <c r="I218" s="116">
        <f t="shared" si="132"/>
        <v>218560</v>
      </c>
      <c r="J218" s="113"/>
      <c r="K218" s="117">
        <f t="shared" si="133"/>
        <v>273.2</v>
      </c>
      <c r="L218" s="118">
        <f t="shared" si="134"/>
        <v>800</v>
      </c>
      <c r="M218" s="118">
        <f t="shared" si="135"/>
        <v>218560</v>
      </c>
      <c r="N218" s="128">
        <f t="shared" si="124"/>
        <v>0</v>
      </c>
      <c r="O218" s="118" t="str">
        <f t="shared" si="125"/>
        <v/>
      </c>
      <c r="P218" s="118">
        <f t="shared" si="131"/>
        <v>0</v>
      </c>
      <c r="Q218" s="293"/>
      <c r="R218" s="131">
        <v>273.2</v>
      </c>
      <c r="S218" s="118">
        <v>800</v>
      </c>
      <c r="T218" s="122">
        <f t="shared" si="140"/>
        <v>218560</v>
      </c>
      <c r="U218" s="124"/>
      <c r="V218" s="118"/>
      <c r="W218" s="126"/>
      <c r="X218" s="118"/>
      <c r="Y218" s="118">
        <f t="shared" si="136"/>
        <v>800</v>
      </c>
      <c r="Z218" s="126"/>
      <c r="AA218" s="125"/>
      <c r="AB218" s="118">
        <f t="shared" si="139"/>
        <v>800</v>
      </c>
      <c r="AC218" s="122">
        <f t="shared" si="141"/>
        <v>0</v>
      </c>
      <c r="AD218" s="124"/>
      <c r="AE218" s="118">
        <f>IFERROR(SUM(S218), "")</f>
        <v>800</v>
      </c>
      <c r="AF218" s="122">
        <f t="shared" si="142"/>
        <v>0</v>
      </c>
      <c r="AG218" s="127"/>
      <c r="AH218" s="118"/>
      <c r="AI218" s="118"/>
      <c r="AJ218" s="118"/>
      <c r="AK218" s="118"/>
    </row>
    <row r="219" spans="1:37" s="1" customFormat="1" ht="9.9499999999999993" customHeight="1">
      <c r="A219" s="283"/>
      <c r="B219" s="110"/>
      <c r="C219" s="111" t="s">
        <v>577</v>
      </c>
      <c r="D219" s="112"/>
      <c r="E219" s="112"/>
      <c r="F219" s="113"/>
      <c r="G219" s="114">
        <f t="shared" ref="G219:G230" si="143">IFERROR(SUM(K219+N219), "")</f>
        <v>35.5</v>
      </c>
      <c r="H219" s="115">
        <f t="shared" ref="H219:H230" si="144">IFERROR(SUM(I219/G219), "")</f>
        <v>2400</v>
      </c>
      <c r="I219" s="116">
        <f t="shared" si="132"/>
        <v>85200</v>
      </c>
      <c r="J219" s="113"/>
      <c r="K219" s="117">
        <f t="shared" si="133"/>
        <v>19</v>
      </c>
      <c r="L219" s="118">
        <f t="shared" si="134"/>
        <v>2400</v>
      </c>
      <c r="M219" s="118">
        <f t="shared" si="135"/>
        <v>45600</v>
      </c>
      <c r="N219" s="128">
        <f t="shared" ref="N219:N230" si="145">IFERROR(SUM(AA219+AD219), "")</f>
        <v>16.5</v>
      </c>
      <c r="O219" s="118">
        <f t="shared" ref="O219:O230" si="146">IFERROR(SUM(P219/N219), "")</f>
        <v>2400</v>
      </c>
      <c r="P219" s="118">
        <f t="shared" si="131"/>
        <v>39600</v>
      </c>
      <c r="Q219" s="293"/>
      <c r="R219" s="131">
        <v>19</v>
      </c>
      <c r="S219" s="118">
        <v>2400</v>
      </c>
      <c r="T219" s="122">
        <f t="shared" si="140"/>
        <v>45600</v>
      </c>
      <c r="U219" s="124"/>
      <c r="V219" s="118"/>
      <c r="W219" s="126"/>
      <c r="X219" s="118"/>
      <c r="Y219" s="118">
        <f t="shared" si="136"/>
        <v>2400</v>
      </c>
      <c r="Z219" s="126"/>
      <c r="AA219" s="125">
        <v>16.5</v>
      </c>
      <c r="AB219" s="118">
        <f t="shared" si="139"/>
        <v>2400</v>
      </c>
      <c r="AC219" s="122">
        <f t="shared" si="141"/>
        <v>39600</v>
      </c>
      <c r="AD219" s="124"/>
      <c r="AE219" s="118">
        <f>IFERROR(SUM(S219), "")</f>
        <v>2400</v>
      </c>
      <c r="AF219" s="122">
        <f t="shared" si="142"/>
        <v>0</v>
      </c>
      <c r="AG219" s="127"/>
      <c r="AH219" s="118"/>
      <c r="AI219" s="118"/>
      <c r="AJ219" s="118"/>
      <c r="AK219" s="118"/>
    </row>
    <row r="220" spans="1:37" s="1" customFormat="1" ht="9.9499999999999993" customHeight="1">
      <c r="A220" s="283"/>
      <c r="B220" s="110"/>
      <c r="C220" s="111"/>
      <c r="D220" s="112"/>
      <c r="E220" s="112"/>
      <c r="F220" s="113"/>
      <c r="G220" s="114">
        <f t="shared" si="143"/>
        <v>0</v>
      </c>
      <c r="H220" s="115" t="str">
        <f t="shared" si="144"/>
        <v/>
      </c>
      <c r="I220" s="116">
        <f t="shared" si="132"/>
        <v>1177063</v>
      </c>
      <c r="J220" s="113"/>
      <c r="K220" s="117">
        <f t="shared" si="133"/>
        <v>0</v>
      </c>
      <c r="L220" s="118" t="str">
        <f t="shared" si="134"/>
        <v/>
      </c>
      <c r="M220" s="118">
        <f t="shared" si="135"/>
        <v>895798</v>
      </c>
      <c r="N220" s="128">
        <f t="shared" si="145"/>
        <v>0</v>
      </c>
      <c r="O220" s="118" t="str">
        <f t="shared" si="146"/>
        <v/>
      </c>
      <c r="P220" s="118">
        <f t="shared" si="131"/>
        <v>281265</v>
      </c>
      <c r="Q220" s="293"/>
      <c r="R220" s="131"/>
      <c r="S220" s="148" t="s">
        <v>549</v>
      </c>
      <c r="T220" s="149">
        <f>IFERROR(SUM(T213:T219), "")</f>
        <v>895798</v>
      </c>
      <c r="U220" s="124"/>
      <c r="V220" s="118"/>
      <c r="W220" s="126"/>
      <c r="X220" s="118"/>
      <c r="Y220" s="118"/>
      <c r="Z220" s="118"/>
      <c r="AA220" s="125"/>
      <c r="AB220" s="148" t="s">
        <v>549</v>
      </c>
      <c r="AC220" s="149">
        <f>IFERROR(SUM(AC213:AC219), "")</f>
        <v>242190</v>
      </c>
      <c r="AD220" s="124"/>
      <c r="AE220" s="148" t="s">
        <v>549</v>
      </c>
      <c r="AF220" s="149">
        <f>IFERROR(SUM(AF213:AF219), "")</f>
        <v>39075</v>
      </c>
      <c r="AG220" s="127"/>
      <c r="AH220" s="118"/>
      <c r="AI220" s="118"/>
      <c r="AJ220" s="118"/>
      <c r="AK220" s="118"/>
    </row>
    <row r="221" spans="1:37" s="1" customFormat="1" ht="9.9499999999999993" customHeight="1">
      <c r="A221" s="283"/>
      <c r="B221" s="110"/>
      <c r="C221" s="111" t="s">
        <v>578</v>
      </c>
      <c r="D221" s="112"/>
      <c r="E221" s="112"/>
      <c r="F221" s="113"/>
      <c r="G221" s="114">
        <f t="shared" si="143"/>
        <v>0</v>
      </c>
      <c r="H221" s="115" t="str">
        <f t="shared" si="144"/>
        <v/>
      </c>
      <c r="I221" s="116">
        <f t="shared" si="132"/>
        <v>0</v>
      </c>
      <c r="J221" s="113"/>
      <c r="K221" s="117">
        <f t="shared" si="133"/>
        <v>0</v>
      </c>
      <c r="L221" s="118" t="str">
        <f t="shared" si="134"/>
        <v/>
      </c>
      <c r="M221" s="118">
        <f t="shared" si="135"/>
        <v>0</v>
      </c>
      <c r="N221" s="128">
        <f t="shared" si="145"/>
        <v>0</v>
      </c>
      <c r="O221" s="118" t="str">
        <f t="shared" si="146"/>
        <v/>
      </c>
      <c r="P221" s="118">
        <f t="shared" si="131"/>
        <v>0</v>
      </c>
      <c r="Q221" s="293"/>
      <c r="R221" s="131"/>
      <c r="S221" s="148"/>
      <c r="T221" s="149"/>
      <c r="U221" s="124"/>
      <c r="V221" s="118"/>
      <c r="W221" s="126"/>
      <c r="X221" s="118"/>
      <c r="Y221" s="118"/>
      <c r="Z221" s="118"/>
      <c r="AA221" s="125"/>
      <c r="AB221" s="148"/>
      <c r="AC221" s="149"/>
      <c r="AD221" s="124"/>
      <c r="AE221" s="148"/>
      <c r="AF221" s="149"/>
      <c r="AG221" s="127"/>
      <c r="AH221" s="118"/>
      <c r="AI221" s="118"/>
      <c r="AJ221" s="118"/>
      <c r="AK221" s="118"/>
    </row>
    <row r="222" spans="1:37" s="1" customFormat="1" ht="9.9499999999999993" customHeight="1">
      <c r="A222" s="283"/>
      <c r="B222" s="110"/>
      <c r="C222" s="111" t="s">
        <v>562</v>
      </c>
      <c r="D222" s="112"/>
      <c r="E222" s="112"/>
      <c r="F222" s="113"/>
      <c r="G222" s="114">
        <f t="shared" si="143"/>
        <v>52.2</v>
      </c>
      <c r="H222" s="115">
        <f t="shared" si="144"/>
        <v>50</v>
      </c>
      <c r="I222" s="116">
        <f t="shared" si="132"/>
        <v>2610</v>
      </c>
      <c r="J222" s="113"/>
      <c r="K222" s="117">
        <f t="shared" si="133"/>
        <v>0</v>
      </c>
      <c r="L222" s="118" t="str">
        <f t="shared" si="134"/>
        <v/>
      </c>
      <c r="M222" s="118">
        <f t="shared" si="135"/>
        <v>0</v>
      </c>
      <c r="N222" s="128">
        <f t="shared" si="145"/>
        <v>52.2</v>
      </c>
      <c r="O222" s="118">
        <f t="shared" si="146"/>
        <v>50</v>
      </c>
      <c r="P222" s="118">
        <f t="shared" si="131"/>
        <v>2610</v>
      </c>
      <c r="Q222" s="293"/>
      <c r="R222" s="131"/>
      <c r="S222" s="148"/>
      <c r="T222" s="149"/>
      <c r="U222" s="124"/>
      <c r="V222" s="118"/>
      <c r="W222" s="126"/>
      <c r="X222" s="118"/>
      <c r="Y222" s="118"/>
      <c r="Z222" s="118"/>
      <c r="AA222" s="125"/>
      <c r="AB222" s="148"/>
      <c r="AC222" s="149"/>
      <c r="AD222" s="124">
        <v>52.2</v>
      </c>
      <c r="AE222" s="118">
        <v>50</v>
      </c>
      <c r="AF222" s="122">
        <f>IFERROR(SUM(AD222*AE222), "")</f>
        <v>2610</v>
      </c>
      <c r="AG222" s="127"/>
      <c r="AH222" s="118"/>
      <c r="AI222" s="118"/>
      <c r="AJ222" s="118"/>
      <c r="AK222" s="118"/>
    </row>
    <row r="223" spans="1:37" s="1" customFormat="1" ht="9.9499999999999993" customHeight="1">
      <c r="A223" s="283"/>
      <c r="B223" s="110"/>
      <c r="C223" s="111" t="s">
        <v>563</v>
      </c>
      <c r="D223" s="112"/>
      <c r="E223" s="112"/>
      <c r="F223" s="113"/>
      <c r="G223" s="114">
        <f t="shared" si="143"/>
        <v>52.2</v>
      </c>
      <c r="H223" s="115">
        <f t="shared" si="144"/>
        <v>250</v>
      </c>
      <c r="I223" s="116">
        <f t="shared" si="132"/>
        <v>13050</v>
      </c>
      <c r="J223" s="113"/>
      <c r="K223" s="117">
        <f t="shared" si="133"/>
        <v>0</v>
      </c>
      <c r="L223" s="118" t="str">
        <f t="shared" si="134"/>
        <v/>
      </c>
      <c r="M223" s="118">
        <f t="shared" si="135"/>
        <v>0</v>
      </c>
      <c r="N223" s="128">
        <f t="shared" si="145"/>
        <v>52.2</v>
      </c>
      <c r="O223" s="118">
        <f t="shared" si="146"/>
        <v>250</v>
      </c>
      <c r="P223" s="118">
        <f t="shared" si="131"/>
        <v>13050</v>
      </c>
      <c r="Q223" s="293"/>
      <c r="R223" s="131"/>
      <c r="S223" s="148"/>
      <c r="T223" s="149"/>
      <c r="U223" s="124"/>
      <c r="V223" s="118"/>
      <c r="W223" s="126"/>
      <c r="X223" s="118"/>
      <c r="Y223" s="118"/>
      <c r="Z223" s="118"/>
      <c r="AA223" s="125"/>
      <c r="AB223" s="148"/>
      <c r="AC223" s="149"/>
      <c r="AD223" s="124">
        <v>52.2</v>
      </c>
      <c r="AE223" s="118">
        <v>250</v>
      </c>
      <c r="AF223" s="122">
        <f>IFERROR(SUM(AD223*AE223), "")</f>
        <v>13050</v>
      </c>
      <c r="AG223" s="127"/>
      <c r="AH223" s="118"/>
      <c r="AI223" s="118"/>
      <c r="AJ223" s="118"/>
      <c r="AK223" s="118"/>
    </row>
    <row r="224" spans="1:37" s="1" customFormat="1" ht="9.9499999999999993" customHeight="1">
      <c r="A224" s="283"/>
      <c r="B224" s="110"/>
      <c r="C224" s="111" t="s">
        <v>579</v>
      </c>
      <c r="D224" s="112"/>
      <c r="E224" s="112" t="s">
        <v>580</v>
      </c>
      <c r="F224" s="113"/>
      <c r="G224" s="114">
        <f t="shared" si="143"/>
        <v>52.5</v>
      </c>
      <c r="H224" s="115">
        <f t="shared" si="144"/>
        <v>2200</v>
      </c>
      <c r="I224" s="116">
        <f t="shared" si="132"/>
        <v>115500</v>
      </c>
      <c r="J224" s="113"/>
      <c r="K224" s="117">
        <f t="shared" si="133"/>
        <v>0</v>
      </c>
      <c r="L224" s="118" t="str">
        <f t="shared" si="134"/>
        <v/>
      </c>
      <c r="M224" s="118">
        <f t="shared" si="135"/>
        <v>0</v>
      </c>
      <c r="N224" s="128">
        <f t="shared" si="145"/>
        <v>52.5</v>
      </c>
      <c r="O224" s="118">
        <f t="shared" si="146"/>
        <v>2200</v>
      </c>
      <c r="P224" s="118">
        <f t="shared" si="131"/>
        <v>115500</v>
      </c>
      <c r="Q224" s="293"/>
      <c r="R224" s="131"/>
      <c r="S224" s="148"/>
      <c r="T224" s="149"/>
      <c r="U224" s="124"/>
      <c r="V224" s="118"/>
      <c r="W224" s="126"/>
      <c r="X224" s="118"/>
      <c r="Y224" s="118"/>
      <c r="Z224" s="118"/>
      <c r="AA224" s="125"/>
      <c r="AB224" s="148"/>
      <c r="AC224" s="149"/>
      <c r="AD224" s="124">
        <v>52.5</v>
      </c>
      <c r="AE224" s="118">
        <v>2200</v>
      </c>
      <c r="AF224" s="122">
        <f>IFERROR(SUM(AD224*AE224), "")</f>
        <v>115500</v>
      </c>
      <c r="AG224" s="127"/>
      <c r="AH224" s="118"/>
      <c r="AI224" s="118"/>
      <c r="AJ224" s="118"/>
      <c r="AK224" s="118"/>
    </row>
    <row r="225" spans="1:37" s="1" customFormat="1" ht="9.9499999999999993" customHeight="1">
      <c r="A225" s="283"/>
      <c r="B225" s="110"/>
      <c r="C225" s="111"/>
      <c r="D225" s="112"/>
      <c r="E225" s="112"/>
      <c r="F225" s="113"/>
      <c r="G225" s="114">
        <f t="shared" si="143"/>
        <v>0</v>
      </c>
      <c r="H225" s="115" t="str">
        <f t="shared" si="144"/>
        <v/>
      </c>
      <c r="I225" s="116">
        <f t="shared" si="132"/>
        <v>131160</v>
      </c>
      <c r="J225" s="113"/>
      <c r="K225" s="117">
        <f t="shared" si="133"/>
        <v>0</v>
      </c>
      <c r="L225" s="118" t="str">
        <f t="shared" si="134"/>
        <v/>
      </c>
      <c r="M225" s="118">
        <f t="shared" si="135"/>
        <v>0</v>
      </c>
      <c r="N225" s="128">
        <f t="shared" si="145"/>
        <v>0</v>
      </c>
      <c r="O225" s="118" t="str">
        <f t="shared" si="146"/>
        <v/>
      </c>
      <c r="P225" s="118">
        <f t="shared" si="131"/>
        <v>131160</v>
      </c>
      <c r="Q225" s="293"/>
      <c r="R225" s="131"/>
      <c r="S225" s="148"/>
      <c r="T225" s="149"/>
      <c r="U225" s="124"/>
      <c r="V225" s="118"/>
      <c r="W225" s="126"/>
      <c r="X225" s="118"/>
      <c r="Y225" s="118"/>
      <c r="Z225" s="118"/>
      <c r="AA225" s="125"/>
      <c r="AB225" s="148"/>
      <c r="AC225" s="149"/>
      <c r="AD225" s="124"/>
      <c r="AE225" s="148" t="s">
        <v>549</v>
      </c>
      <c r="AF225" s="149">
        <f>IFERROR(SUM(AF222:AF224), "")</f>
        <v>131160</v>
      </c>
      <c r="AG225" s="127"/>
      <c r="AH225" s="118"/>
      <c r="AI225" s="118"/>
      <c r="AJ225" s="118"/>
      <c r="AK225" s="118"/>
    </row>
    <row r="226" spans="1:37" s="1" customFormat="1" ht="9.9499999999999993" customHeight="1">
      <c r="A226" s="283"/>
      <c r="B226" s="110"/>
      <c r="C226" s="111" t="s">
        <v>581</v>
      </c>
      <c r="D226" s="112"/>
      <c r="E226" s="112"/>
      <c r="F226" s="113"/>
      <c r="G226" s="114">
        <f t="shared" si="143"/>
        <v>0</v>
      </c>
      <c r="H226" s="115" t="str">
        <f t="shared" si="144"/>
        <v/>
      </c>
      <c r="I226" s="116">
        <f t="shared" si="132"/>
        <v>0</v>
      </c>
      <c r="J226" s="113"/>
      <c r="K226" s="117">
        <f t="shared" si="133"/>
        <v>0</v>
      </c>
      <c r="L226" s="118" t="str">
        <f t="shared" si="134"/>
        <v/>
      </c>
      <c r="M226" s="118">
        <f t="shared" si="135"/>
        <v>0</v>
      </c>
      <c r="N226" s="128">
        <f t="shared" si="145"/>
        <v>0</v>
      </c>
      <c r="O226" s="118" t="str">
        <f t="shared" si="146"/>
        <v/>
      </c>
      <c r="P226" s="118">
        <f t="shared" si="131"/>
        <v>0</v>
      </c>
      <c r="Q226" s="293"/>
      <c r="R226" s="131"/>
      <c r="S226" s="118"/>
      <c r="T226" s="122"/>
      <c r="U226" s="124"/>
      <c r="V226" s="118"/>
      <c r="W226" s="126"/>
      <c r="X226" s="118"/>
      <c r="Y226" s="118"/>
      <c r="Z226" s="118"/>
      <c r="AA226" s="125"/>
      <c r="AB226" s="118"/>
      <c r="AC226" s="126"/>
      <c r="AD226" s="124"/>
      <c r="AE226" s="118"/>
      <c r="AF226" s="126"/>
      <c r="AG226" s="127"/>
      <c r="AH226" s="118"/>
      <c r="AI226" s="118"/>
      <c r="AJ226" s="118"/>
      <c r="AK226" s="118"/>
    </row>
    <row r="227" spans="1:37" s="1" customFormat="1" ht="9.9499999999999993" customHeight="1">
      <c r="A227" s="283"/>
      <c r="B227" s="110"/>
      <c r="C227" s="111" t="s">
        <v>562</v>
      </c>
      <c r="D227" s="112"/>
      <c r="E227" s="112"/>
      <c r="F227" s="113"/>
      <c r="G227" s="114">
        <f t="shared" si="143"/>
        <v>25.2</v>
      </c>
      <c r="H227" s="115">
        <f t="shared" si="144"/>
        <v>50</v>
      </c>
      <c r="I227" s="116">
        <f t="shared" si="132"/>
        <v>1260</v>
      </c>
      <c r="J227" s="113"/>
      <c r="K227" s="117">
        <f t="shared" si="133"/>
        <v>0</v>
      </c>
      <c r="L227" s="118" t="str">
        <f t="shared" si="134"/>
        <v/>
      </c>
      <c r="M227" s="118">
        <f t="shared" si="135"/>
        <v>0</v>
      </c>
      <c r="N227" s="128">
        <f t="shared" si="145"/>
        <v>25.2</v>
      </c>
      <c r="O227" s="118">
        <f t="shared" si="146"/>
        <v>50</v>
      </c>
      <c r="P227" s="118">
        <f t="shared" si="131"/>
        <v>1260</v>
      </c>
      <c r="Q227" s="293"/>
      <c r="R227" s="131"/>
      <c r="S227" s="118"/>
      <c r="T227" s="122"/>
      <c r="U227" s="124"/>
      <c r="V227" s="118"/>
      <c r="W227" s="126"/>
      <c r="X227" s="118"/>
      <c r="Y227" s="118"/>
      <c r="Z227" s="118"/>
      <c r="AA227" s="125">
        <v>25.2</v>
      </c>
      <c r="AB227" s="118">
        <v>50</v>
      </c>
      <c r="AC227" s="122">
        <f>IFERROR(SUM(AA227*AB227), "")</f>
        <v>1260</v>
      </c>
      <c r="AD227" s="124"/>
      <c r="AE227" s="118"/>
      <c r="AF227" s="126"/>
      <c r="AG227" s="127"/>
      <c r="AH227" s="118"/>
      <c r="AI227" s="118"/>
      <c r="AJ227" s="118"/>
      <c r="AK227" s="118"/>
    </row>
    <row r="228" spans="1:37" s="1" customFormat="1" ht="9.9499999999999993" customHeight="1">
      <c r="A228" s="283"/>
      <c r="B228" s="110"/>
      <c r="C228" s="111" t="s">
        <v>563</v>
      </c>
      <c r="D228" s="112"/>
      <c r="E228" s="112"/>
      <c r="F228" s="113"/>
      <c r="G228" s="114">
        <f t="shared" si="143"/>
        <v>25.2</v>
      </c>
      <c r="H228" s="115">
        <f t="shared" si="144"/>
        <v>250</v>
      </c>
      <c r="I228" s="116">
        <f t="shared" si="132"/>
        <v>6300</v>
      </c>
      <c r="J228" s="113"/>
      <c r="K228" s="117">
        <f t="shared" si="133"/>
        <v>0</v>
      </c>
      <c r="L228" s="118" t="str">
        <f t="shared" si="134"/>
        <v/>
      </c>
      <c r="M228" s="118">
        <f t="shared" si="135"/>
        <v>0</v>
      </c>
      <c r="N228" s="128">
        <f t="shared" si="145"/>
        <v>25.2</v>
      </c>
      <c r="O228" s="118">
        <f t="shared" si="146"/>
        <v>250</v>
      </c>
      <c r="P228" s="118">
        <f t="shared" si="131"/>
        <v>6300</v>
      </c>
      <c r="Q228" s="293"/>
      <c r="R228" s="131"/>
      <c r="S228" s="151"/>
      <c r="T228" s="152"/>
      <c r="U228" s="124"/>
      <c r="V228" s="118">
        <f>IFERROR(SUM(S228), "")</f>
        <v>0</v>
      </c>
      <c r="W228" s="126"/>
      <c r="X228" s="118"/>
      <c r="Y228" s="118">
        <f>IFERROR(SUM(S228), "")</f>
        <v>0</v>
      </c>
      <c r="Z228" s="155"/>
      <c r="AA228" s="125">
        <v>25.2</v>
      </c>
      <c r="AB228" s="118">
        <v>250</v>
      </c>
      <c r="AC228" s="122">
        <f>IFERROR(SUM(AA228*AB228), "")</f>
        <v>6300</v>
      </c>
      <c r="AD228" s="124"/>
      <c r="AE228" s="118">
        <f>IFERROR(SUM(S228), "")</f>
        <v>0</v>
      </c>
      <c r="AF228" s="126"/>
      <c r="AG228" s="127"/>
      <c r="AH228" s="118"/>
      <c r="AI228" s="118"/>
      <c r="AJ228" s="118"/>
      <c r="AK228" s="118"/>
    </row>
    <row r="229" spans="1:37" s="1" customFormat="1" ht="9.9499999999999993" customHeight="1">
      <c r="A229" s="283"/>
      <c r="B229" s="135"/>
      <c r="C229" s="136" t="s">
        <v>582</v>
      </c>
      <c r="D229" s="137"/>
      <c r="E229" s="137"/>
      <c r="F229" s="138"/>
      <c r="G229" s="114">
        <f t="shared" si="143"/>
        <v>25.2</v>
      </c>
      <c r="H229" s="115">
        <f t="shared" si="144"/>
        <v>2200</v>
      </c>
      <c r="I229" s="116">
        <f t="shared" si="132"/>
        <v>55440</v>
      </c>
      <c r="J229" s="138"/>
      <c r="K229" s="117">
        <f t="shared" si="133"/>
        <v>0</v>
      </c>
      <c r="L229" s="118" t="str">
        <f t="shared" si="134"/>
        <v/>
      </c>
      <c r="M229" s="118">
        <f t="shared" si="135"/>
        <v>0</v>
      </c>
      <c r="N229" s="128">
        <f t="shared" si="145"/>
        <v>25.2</v>
      </c>
      <c r="O229" s="118">
        <f t="shared" si="146"/>
        <v>2200</v>
      </c>
      <c r="P229" s="118">
        <f t="shared" si="131"/>
        <v>55440</v>
      </c>
      <c r="Q229" s="293"/>
      <c r="R229" s="131"/>
      <c r="S229" s="151"/>
      <c r="T229" s="152"/>
      <c r="U229" s="124"/>
      <c r="V229" s="118"/>
      <c r="W229" s="118"/>
      <c r="X229" s="118"/>
      <c r="Y229" s="118"/>
      <c r="Z229" s="155"/>
      <c r="AA229" s="125">
        <v>25.2</v>
      </c>
      <c r="AB229" s="118">
        <v>2200</v>
      </c>
      <c r="AC229" s="122">
        <f>IFERROR(SUM(AA229*AB229), "")</f>
        <v>55440</v>
      </c>
      <c r="AD229" s="124"/>
      <c r="AE229" s="118"/>
      <c r="AF229" s="126"/>
      <c r="AG229" s="127"/>
      <c r="AH229" s="118"/>
      <c r="AI229" s="118"/>
      <c r="AJ229" s="118"/>
      <c r="AK229" s="118"/>
    </row>
    <row r="230" spans="1:37" s="1" customFormat="1" ht="9.9499999999999993" customHeight="1">
      <c r="A230" s="283"/>
      <c r="B230" s="135"/>
      <c r="C230" s="136"/>
      <c r="D230" s="137"/>
      <c r="E230" s="137"/>
      <c r="F230" s="138"/>
      <c r="G230" s="114">
        <f t="shared" si="143"/>
        <v>0</v>
      </c>
      <c r="H230" s="115" t="str">
        <f t="shared" si="144"/>
        <v/>
      </c>
      <c r="I230" s="116">
        <f t="shared" si="132"/>
        <v>63000</v>
      </c>
      <c r="J230" s="138"/>
      <c r="K230" s="117">
        <f t="shared" si="133"/>
        <v>0</v>
      </c>
      <c r="L230" s="118" t="str">
        <f t="shared" si="134"/>
        <v/>
      </c>
      <c r="M230" s="118">
        <f t="shared" si="135"/>
        <v>0</v>
      </c>
      <c r="N230" s="128">
        <f t="shared" si="145"/>
        <v>0</v>
      </c>
      <c r="O230" s="118" t="str">
        <f t="shared" si="146"/>
        <v/>
      </c>
      <c r="P230" s="118">
        <f t="shared" si="131"/>
        <v>63000</v>
      </c>
      <c r="Q230" s="293"/>
      <c r="R230" s="131"/>
      <c r="S230" s="151"/>
      <c r="T230" s="152"/>
      <c r="U230" s="124"/>
      <c r="V230" s="118"/>
      <c r="W230" s="118"/>
      <c r="X230" s="118"/>
      <c r="Y230" s="118"/>
      <c r="Z230" s="155"/>
      <c r="AA230" s="125"/>
      <c r="AB230" s="148" t="s">
        <v>549</v>
      </c>
      <c r="AC230" s="149">
        <f>IFERROR(SUM(AC227:AC229), "")</f>
        <v>63000</v>
      </c>
      <c r="AD230" s="124"/>
      <c r="AF230" s="156"/>
      <c r="AG230" s="127"/>
      <c r="AH230" s="118"/>
      <c r="AI230" s="118"/>
      <c r="AJ230" s="118"/>
      <c r="AK230" s="118"/>
    </row>
    <row r="231" spans="1:37" s="1" customFormat="1" ht="9.9499999999999993" customHeight="1">
      <c r="A231" s="283"/>
      <c r="B231" s="135"/>
      <c r="C231" s="136"/>
      <c r="D231" s="137"/>
      <c r="E231" s="137"/>
      <c r="F231" s="138"/>
      <c r="G231" s="139"/>
      <c r="H231" s="140"/>
      <c r="I231" s="129">
        <f t="shared" si="132"/>
        <v>21218928</v>
      </c>
      <c r="J231" s="138"/>
      <c r="K231" s="106"/>
      <c r="L231" s="118"/>
      <c r="M231" s="107">
        <f t="shared" si="135"/>
        <v>16412261</v>
      </c>
      <c r="N231" s="119"/>
      <c r="O231" s="118"/>
      <c r="P231" s="130">
        <f t="shared" si="131"/>
        <v>4806667</v>
      </c>
      <c r="Q231" s="293"/>
      <c r="R231" s="153"/>
      <c r="S231" s="144" t="s">
        <v>583</v>
      </c>
      <c r="T231" s="145">
        <f>IFERROR(SUM(T124:T228)/2, "")</f>
        <v>11426006</v>
      </c>
      <c r="U231" s="146"/>
      <c r="V231" s="134" t="s">
        <v>390</v>
      </c>
      <c r="W231" s="145">
        <f>IFERROR(SUM(W124:W228)/2, "")</f>
        <v>2665460</v>
      </c>
      <c r="X231" s="147"/>
      <c r="Y231" s="134" t="s">
        <v>390</v>
      </c>
      <c r="Z231" s="145">
        <f>IFERROR(SUM(Z124:Z228)/2, "")</f>
        <v>2320795</v>
      </c>
      <c r="AA231" s="125"/>
      <c r="AB231" s="134" t="s">
        <v>390</v>
      </c>
      <c r="AC231" s="145">
        <f>IFERROR(SUM(AC124:AC230)/2, "")</f>
        <v>3391687</v>
      </c>
      <c r="AD231" s="124"/>
      <c r="AE231" s="134" t="s">
        <v>390</v>
      </c>
      <c r="AF231" s="145">
        <f>IFERROR(SUM(AF124:AF228)/2, "")</f>
        <v>1414980</v>
      </c>
      <c r="AG231" s="127"/>
      <c r="AH231" s="118"/>
      <c r="AI231" s="118"/>
      <c r="AJ231" s="118"/>
      <c r="AK231" s="118"/>
    </row>
    <row r="232" spans="1:37" s="235" customFormat="1" ht="9.9499999999999993" customHeight="1">
      <c r="A232" s="283"/>
      <c r="B232" s="218" t="s">
        <v>584</v>
      </c>
      <c r="C232" s="219" t="s">
        <v>561</v>
      </c>
      <c r="D232" s="220"/>
      <c r="E232" s="220"/>
      <c r="F232" s="221"/>
      <c r="G232" s="222">
        <f t="shared" ref="G232:G259" si="147">IFERROR(SUM(K232+N232), "")</f>
        <v>0</v>
      </c>
      <c r="H232" s="223" t="str">
        <f t="shared" ref="H232:H259" si="148">IFERROR(SUM(I232/G232), "")</f>
        <v/>
      </c>
      <c r="I232" s="224">
        <f t="shared" ref="I232:I260" si="149">IFERROR(SUM(M232+P232), "")</f>
        <v>0</v>
      </c>
      <c r="J232" s="221"/>
      <c r="K232" s="225">
        <f t="shared" ref="K232:K259" si="150">IFERROR(SUM(R232+U232+X232), "")</f>
        <v>0</v>
      </c>
      <c r="L232" s="226" t="str">
        <f t="shared" ref="L232:L259" si="151">IFERROR(SUM(M232/K232), "")</f>
        <v/>
      </c>
      <c r="M232" s="226">
        <f t="shared" si="135"/>
        <v>0</v>
      </c>
      <c r="N232" s="227">
        <f t="shared" ref="N232:N259" si="152">IFERROR(SUM(AA232+AD232), "")</f>
        <v>0</v>
      </c>
      <c r="O232" s="226" t="str">
        <f t="shared" ref="O232:O259" si="153">IFERROR(SUM(P232/N232), "")</f>
        <v/>
      </c>
      <c r="P232" s="226">
        <f t="shared" si="131"/>
        <v>0</v>
      </c>
      <c r="Q232" s="292"/>
      <c r="R232" s="229"/>
      <c r="S232" s="228"/>
      <c r="T232" s="230"/>
      <c r="U232" s="231"/>
      <c r="V232" s="228">
        <f>IFERROR(SUM(S232), "")</f>
        <v>0</v>
      </c>
      <c r="W232" s="232"/>
      <c r="X232" s="228"/>
      <c r="Y232" s="228">
        <f>IFERROR(SUM(S232), "")</f>
        <v>0</v>
      </c>
      <c r="Z232" s="232"/>
      <c r="AA232" s="233"/>
      <c r="AB232" s="228">
        <f>IFERROR(SUM(S232), "")</f>
        <v>0</v>
      </c>
      <c r="AC232" s="232"/>
      <c r="AD232" s="231"/>
      <c r="AE232" s="228">
        <f t="shared" ref="AE232:AE241" si="154">IFERROR(SUM(S232), "")</f>
        <v>0</v>
      </c>
      <c r="AF232" s="232"/>
      <c r="AG232" s="234"/>
      <c r="AH232" s="228"/>
      <c r="AI232" s="228"/>
      <c r="AJ232" s="228"/>
      <c r="AK232" s="228"/>
    </row>
    <row r="233" spans="1:37" s="1" customFormat="1" ht="9.9499999999999993" customHeight="1">
      <c r="A233" s="283"/>
      <c r="B233" s="110"/>
      <c r="C233" s="111" t="s">
        <v>585</v>
      </c>
      <c r="D233" s="112"/>
      <c r="E233" s="112"/>
      <c r="F233" s="113"/>
      <c r="G233" s="114">
        <f t="shared" si="147"/>
        <v>945</v>
      </c>
      <c r="H233" s="115">
        <f t="shared" si="148"/>
        <v>900</v>
      </c>
      <c r="I233" s="116">
        <f t="shared" si="149"/>
        <v>850500</v>
      </c>
      <c r="J233" s="113"/>
      <c r="K233" s="117">
        <f t="shared" si="150"/>
        <v>639</v>
      </c>
      <c r="L233" s="118">
        <f t="shared" si="151"/>
        <v>900</v>
      </c>
      <c r="M233" s="118">
        <f t="shared" si="135"/>
        <v>575100</v>
      </c>
      <c r="N233" s="128">
        <f t="shared" si="152"/>
        <v>306</v>
      </c>
      <c r="O233" s="118">
        <f t="shared" si="153"/>
        <v>900</v>
      </c>
      <c r="P233" s="118">
        <f t="shared" si="131"/>
        <v>275400</v>
      </c>
      <c r="Q233" s="293"/>
      <c r="R233" s="131">
        <v>639</v>
      </c>
      <c r="S233" s="118">
        <v>900</v>
      </c>
      <c r="T233" s="122">
        <f>IFERROR(SUM(R233*S233), "")</f>
        <v>575100</v>
      </c>
      <c r="U233" s="124"/>
      <c r="V233" s="118"/>
      <c r="W233" s="126"/>
      <c r="X233" s="118"/>
      <c r="Y233" s="118"/>
      <c r="Z233" s="126"/>
      <c r="AA233" s="125">
        <v>306</v>
      </c>
      <c r="AB233" s="118">
        <f>IFERROR(SUM(S233), "")</f>
        <v>900</v>
      </c>
      <c r="AC233" s="122">
        <f>IFERROR(SUM(AA233*AB233), "")</f>
        <v>275400</v>
      </c>
      <c r="AD233" s="124"/>
      <c r="AE233" s="118">
        <f t="shared" si="154"/>
        <v>900</v>
      </c>
      <c r="AF233" s="122">
        <f>IFERROR(SUM(AD233*AE233), "")</f>
        <v>0</v>
      </c>
      <c r="AG233" s="127"/>
      <c r="AH233" s="118"/>
      <c r="AI233" s="118"/>
      <c r="AJ233" s="118"/>
      <c r="AK233" s="118"/>
    </row>
    <row r="234" spans="1:37" s="1" customFormat="1" ht="9.9499999999999993" customHeight="1">
      <c r="A234" s="283"/>
      <c r="B234" s="110"/>
      <c r="C234" s="111" t="s">
        <v>586</v>
      </c>
      <c r="D234" s="112"/>
      <c r="E234" s="112"/>
      <c r="F234" s="113"/>
      <c r="G234" s="114">
        <f t="shared" si="147"/>
        <v>945</v>
      </c>
      <c r="H234" s="115">
        <f t="shared" si="148"/>
        <v>500</v>
      </c>
      <c r="I234" s="116">
        <f t="shared" si="149"/>
        <v>472500</v>
      </c>
      <c r="J234" s="113"/>
      <c r="K234" s="117">
        <f t="shared" si="150"/>
        <v>639</v>
      </c>
      <c r="L234" s="118">
        <f t="shared" si="151"/>
        <v>500</v>
      </c>
      <c r="M234" s="118">
        <f t="shared" ref="M234:M265" si="155">IFERROR(SUM(T234+W234+Z234), "")</f>
        <v>319500</v>
      </c>
      <c r="N234" s="128">
        <f t="shared" si="152"/>
        <v>306</v>
      </c>
      <c r="O234" s="118">
        <f t="shared" si="153"/>
        <v>500</v>
      </c>
      <c r="P234" s="118">
        <f t="shared" si="131"/>
        <v>153000</v>
      </c>
      <c r="Q234" s="293"/>
      <c r="R234" s="131">
        <v>639</v>
      </c>
      <c r="S234" s="118">
        <v>500</v>
      </c>
      <c r="T234" s="122">
        <f>IFERROR(SUM(R234*S234), "")</f>
        <v>319500</v>
      </c>
      <c r="U234" s="124"/>
      <c r="V234" s="118"/>
      <c r="W234" s="126"/>
      <c r="X234" s="118"/>
      <c r="Y234" s="118"/>
      <c r="Z234" s="126"/>
      <c r="AA234" s="125">
        <v>306</v>
      </c>
      <c r="AB234" s="118">
        <f>IFERROR(SUM(S234), "")</f>
        <v>500</v>
      </c>
      <c r="AC234" s="122">
        <f>IFERROR(SUM(AA234*AB234), "")</f>
        <v>153000</v>
      </c>
      <c r="AD234" s="124"/>
      <c r="AE234" s="118">
        <f t="shared" si="154"/>
        <v>500</v>
      </c>
      <c r="AF234" s="122">
        <f>IFERROR(SUM(AD234*AE234), "")</f>
        <v>0</v>
      </c>
      <c r="AG234" s="127"/>
      <c r="AH234" s="118"/>
      <c r="AI234" s="118"/>
      <c r="AJ234" s="118"/>
      <c r="AK234" s="118"/>
    </row>
    <row r="235" spans="1:37" s="1" customFormat="1" ht="9.9499999999999993" customHeight="1">
      <c r="A235" s="283"/>
      <c r="B235" s="110"/>
      <c r="C235" s="111" t="s">
        <v>587</v>
      </c>
      <c r="D235" s="112"/>
      <c r="E235" s="112" t="s">
        <v>588</v>
      </c>
      <c r="F235" s="113"/>
      <c r="G235" s="114">
        <f t="shared" si="147"/>
        <v>945</v>
      </c>
      <c r="H235" s="115">
        <f t="shared" si="148"/>
        <v>2400</v>
      </c>
      <c r="I235" s="116">
        <f t="shared" si="149"/>
        <v>2268000</v>
      </c>
      <c r="J235" s="113"/>
      <c r="K235" s="117">
        <f t="shared" si="150"/>
        <v>639</v>
      </c>
      <c r="L235" s="118">
        <f t="shared" si="151"/>
        <v>2400</v>
      </c>
      <c r="M235" s="118">
        <f t="shared" si="155"/>
        <v>1533600</v>
      </c>
      <c r="N235" s="128">
        <f t="shared" si="152"/>
        <v>306</v>
      </c>
      <c r="O235" s="118">
        <f t="shared" si="153"/>
        <v>2400</v>
      </c>
      <c r="P235" s="118">
        <f t="shared" si="131"/>
        <v>734400</v>
      </c>
      <c r="Q235" s="293"/>
      <c r="R235" s="131">
        <v>639</v>
      </c>
      <c r="S235" s="118">
        <v>2400</v>
      </c>
      <c r="T235" s="122">
        <f>IFERROR(SUM(R235*S235), "")</f>
        <v>1533600</v>
      </c>
      <c r="U235" s="124"/>
      <c r="V235" s="118"/>
      <c r="W235" s="126"/>
      <c r="X235" s="118"/>
      <c r="Y235" s="118"/>
      <c r="Z235" s="126"/>
      <c r="AA235" s="125">
        <v>306</v>
      </c>
      <c r="AB235" s="118">
        <f>IFERROR(SUM(S235), "")</f>
        <v>2400</v>
      </c>
      <c r="AC235" s="122">
        <f>IFERROR(SUM(AA235*AB235), "")</f>
        <v>734400</v>
      </c>
      <c r="AD235" s="124"/>
      <c r="AE235" s="118">
        <f t="shared" si="154"/>
        <v>2400</v>
      </c>
      <c r="AF235" s="122">
        <f>IFERROR(SUM(AD235*AE235), "")</f>
        <v>0</v>
      </c>
      <c r="AG235" s="127"/>
      <c r="AH235" s="118"/>
      <c r="AI235" s="118"/>
      <c r="AJ235" s="118"/>
      <c r="AK235" s="118"/>
    </row>
    <row r="236" spans="1:37" s="1" customFormat="1" ht="9.9499999999999993" customHeight="1">
      <c r="A236" s="283"/>
      <c r="B236" s="110"/>
      <c r="C236" s="111" t="s">
        <v>589</v>
      </c>
      <c r="D236" s="112"/>
      <c r="E236" s="112"/>
      <c r="F236" s="113"/>
      <c r="G236" s="114">
        <f t="shared" si="147"/>
        <v>1279</v>
      </c>
      <c r="H236" s="115">
        <f t="shared" si="148"/>
        <v>300</v>
      </c>
      <c r="I236" s="116">
        <f t="shared" si="149"/>
        <v>383700</v>
      </c>
      <c r="J236" s="113"/>
      <c r="K236" s="117">
        <f t="shared" si="150"/>
        <v>937</v>
      </c>
      <c r="L236" s="118">
        <f t="shared" si="151"/>
        <v>300</v>
      </c>
      <c r="M236" s="118">
        <f t="shared" si="155"/>
        <v>281100</v>
      </c>
      <c r="N236" s="128">
        <f t="shared" si="152"/>
        <v>342</v>
      </c>
      <c r="O236" s="118">
        <f t="shared" si="153"/>
        <v>300</v>
      </c>
      <c r="P236" s="118">
        <f t="shared" si="131"/>
        <v>102600</v>
      </c>
      <c r="Q236" s="293"/>
      <c r="R236" s="131">
        <v>937</v>
      </c>
      <c r="S236" s="118">
        <v>300</v>
      </c>
      <c r="T236" s="122">
        <f>IFERROR(SUM(R236*S236), "")</f>
        <v>281100</v>
      </c>
      <c r="U236" s="124"/>
      <c r="V236" s="118"/>
      <c r="W236" s="126"/>
      <c r="X236" s="118"/>
      <c r="Y236" s="118"/>
      <c r="Z236" s="126"/>
      <c r="AA236" s="125">
        <v>342</v>
      </c>
      <c r="AB236" s="118">
        <f>IFERROR(SUM(S236), "")</f>
        <v>300</v>
      </c>
      <c r="AC236" s="122">
        <f>IFERROR(SUM(AA236*AB236), "")</f>
        <v>102600</v>
      </c>
      <c r="AD236" s="124"/>
      <c r="AE236" s="118">
        <f t="shared" si="154"/>
        <v>300</v>
      </c>
      <c r="AF236" s="122">
        <f>IFERROR(SUM(AD236*AE236), "")</f>
        <v>0</v>
      </c>
      <c r="AG236" s="127"/>
      <c r="AH236" s="118"/>
      <c r="AI236" s="118"/>
      <c r="AJ236" s="118"/>
      <c r="AK236" s="118"/>
    </row>
    <row r="237" spans="1:37" s="1" customFormat="1" ht="9.9499999999999993" customHeight="1">
      <c r="A237" s="283"/>
      <c r="B237" s="110"/>
      <c r="C237" s="111"/>
      <c r="D237" s="112"/>
      <c r="E237" s="112"/>
      <c r="F237" s="113"/>
      <c r="G237" s="114">
        <f t="shared" si="147"/>
        <v>0</v>
      </c>
      <c r="H237" s="115" t="str">
        <f t="shared" si="148"/>
        <v/>
      </c>
      <c r="I237" s="116">
        <f t="shared" si="149"/>
        <v>3974700</v>
      </c>
      <c r="J237" s="113"/>
      <c r="K237" s="117">
        <f t="shared" si="150"/>
        <v>0</v>
      </c>
      <c r="L237" s="118" t="str">
        <f t="shared" si="151"/>
        <v/>
      </c>
      <c r="M237" s="118">
        <f t="shared" si="155"/>
        <v>2709300</v>
      </c>
      <c r="N237" s="128">
        <f t="shared" si="152"/>
        <v>0</v>
      </c>
      <c r="O237" s="118" t="str">
        <f t="shared" si="153"/>
        <v/>
      </c>
      <c r="P237" s="118">
        <f t="shared" si="131"/>
        <v>1265400</v>
      </c>
      <c r="Q237" s="293"/>
      <c r="R237" s="131"/>
      <c r="S237" s="148" t="s">
        <v>549</v>
      </c>
      <c r="T237" s="149">
        <f>IFERROR(SUM(T233:T236), "")</f>
        <v>2709300</v>
      </c>
      <c r="U237" s="124"/>
      <c r="V237" s="118"/>
      <c r="W237" s="126"/>
      <c r="X237" s="118"/>
      <c r="Y237" s="118">
        <f>IFERROR(SUM(S237), "")</f>
        <v>0</v>
      </c>
      <c r="Z237" s="126"/>
      <c r="AA237" s="125"/>
      <c r="AB237" s="148" t="s">
        <v>549</v>
      </c>
      <c r="AC237" s="149">
        <f>IFERROR(SUM(AC233:AC236), "")</f>
        <v>1265400</v>
      </c>
      <c r="AD237" s="124"/>
      <c r="AE237" s="118">
        <f t="shared" si="154"/>
        <v>0</v>
      </c>
      <c r="AF237" s="152">
        <f>IFERROR(SUM(AF233:AF236), "")</f>
        <v>0</v>
      </c>
      <c r="AG237" s="127"/>
      <c r="AH237" s="118"/>
      <c r="AI237" s="118"/>
      <c r="AJ237" s="118"/>
      <c r="AK237" s="118"/>
    </row>
    <row r="238" spans="1:37" s="1" customFormat="1" ht="9.9499999999999993" customHeight="1">
      <c r="A238" s="283"/>
      <c r="B238" s="110"/>
      <c r="C238" s="111" t="s">
        <v>590</v>
      </c>
      <c r="D238" s="112"/>
      <c r="E238" s="112"/>
      <c r="F238" s="113"/>
      <c r="G238" s="114">
        <f t="shared" si="147"/>
        <v>0</v>
      </c>
      <c r="H238" s="115" t="str">
        <f t="shared" si="148"/>
        <v/>
      </c>
      <c r="I238" s="116">
        <f t="shared" si="149"/>
        <v>0</v>
      </c>
      <c r="J238" s="113"/>
      <c r="K238" s="117">
        <f t="shared" si="150"/>
        <v>0</v>
      </c>
      <c r="L238" s="118" t="str">
        <f t="shared" si="151"/>
        <v/>
      </c>
      <c r="M238" s="118">
        <f t="shared" si="155"/>
        <v>0</v>
      </c>
      <c r="N238" s="128">
        <f t="shared" si="152"/>
        <v>0</v>
      </c>
      <c r="O238" s="118" t="str">
        <f t="shared" si="153"/>
        <v/>
      </c>
      <c r="P238" s="118">
        <f t="shared" si="131"/>
        <v>0</v>
      </c>
      <c r="Q238" s="293"/>
      <c r="R238" s="131"/>
      <c r="S238" s="118"/>
      <c r="T238" s="122"/>
      <c r="U238" s="124"/>
      <c r="V238" s="118"/>
      <c r="W238" s="126"/>
      <c r="X238" s="118"/>
      <c r="Y238" s="118">
        <f>IFERROR(SUM(S238), "")</f>
        <v>0</v>
      </c>
      <c r="Z238" s="126"/>
      <c r="AA238" s="125"/>
      <c r="AB238" s="118">
        <f>IFERROR(SUM(S238), "")</f>
        <v>0</v>
      </c>
      <c r="AC238" s="126"/>
      <c r="AD238" s="124"/>
      <c r="AE238" s="118">
        <f t="shared" si="154"/>
        <v>0</v>
      </c>
      <c r="AF238" s="126"/>
      <c r="AG238" s="127"/>
      <c r="AH238" s="118"/>
      <c r="AI238" s="118"/>
      <c r="AJ238" s="118"/>
      <c r="AK238" s="118"/>
    </row>
    <row r="239" spans="1:37" s="1" customFormat="1" ht="9.9499999999999993" customHeight="1">
      <c r="A239" s="283"/>
      <c r="B239" s="110"/>
      <c r="C239" s="111" t="s">
        <v>591</v>
      </c>
      <c r="D239" s="112"/>
      <c r="E239" s="112"/>
      <c r="F239" s="113"/>
      <c r="G239" s="114">
        <f t="shared" si="147"/>
        <v>802.5</v>
      </c>
      <c r="H239" s="115">
        <f t="shared" si="148"/>
        <v>1000</v>
      </c>
      <c r="I239" s="116">
        <f t="shared" si="149"/>
        <v>802500</v>
      </c>
      <c r="J239" s="113"/>
      <c r="K239" s="117">
        <f t="shared" si="150"/>
        <v>635</v>
      </c>
      <c r="L239" s="118">
        <f t="shared" si="151"/>
        <v>1000</v>
      </c>
      <c r="M239" s="118">
        <f t="shared" si="155"/>
        <v>635000</v>
      </c>
      <c r="N239" s="128">
        <f t="shared" si="152"/>
        <v>167.5</v>
      </c>
      <c r="O239" s="118">
        <f t="shared" si="153"/>
        <v>1000</v>
      </c>
      <c r="P239" s="118">
        <f t="shared" si="131"/>
        <v>167500</v>
      </c>
      <c r="Q239" s="293"/>
      <c r="R239" s="131">
        <v>635</v>
      </c>
      <c r="S239" s="118">
        <v>1000</v>
      </c>
      <c r="T239" s="122">
        <f>IFERROR(SUM(R239*S239), "")</f>
        <v>635000</v>
      </c>
      <c r="U239" s="124"/>
      <c r="V239" s="118"/>
      <c r="W239" s="126"/>
      <c r="X239" s="118"/>
      <c r="Y239" s="118"/>
      <c r="Z239" s="126"/>
      <c r="AA239" s="125">
        <v>167.5</v>
      </c>
      <c r="AB239" s="118">
        <f>IFERROR(SUM(S239), "")</f>
        <v>1000</v>
      </c>
      <c r="AC239" s="122">
        <f>IFERROR(SUM(AA239*AB239), "")</f>
        <v>167500</v>
      </c>
      <c r="AD239" s="124"/>
      <c r="AE239" s="118">
        <f t="shared" si="154"/>
        <v>1000</v>
      </c>
      <c r="AF239" s="126"/>
      <c r="AG239" s="127"/>
      <c r="AH239" s="118"/>
      <c r="AI239" s="118"/>
      <c r="AJ239" s="118"/>
      <c r="AK239" s="118"/>
    </row>
    <row r="240" spans="1:37" s="1" customFormat="1" ht="9.9499999999999993" customHeight="1">
      <c r="A240" s="283"/>
      <c r="B240" s="110"/>
      <c r="C240" s="111" t="s">
        <v>592</v>
      </c>
      <c r="D240" s="112"/>
      <c r="E240" s="112"/>
      <c r="F240" s="113"/>
      <c r="G240" s="114">
        <f t="shared" si="147"/>
        <v>802.5</v>
      </c>
      <c r="H240" s="115">
        <f t="shared" si="148"/>
        <v>300</v>
      </c>
      <c r="I240" s="116">
        <f t="shared" si="149"/>
        <v>240750</v>
      </c>
      <c r="J240" s="113"/>
      <c r="K240" s="117">
        <f t="shared" si="150"/>
        <v>635</v>
      </c>
      <c r="L240" s="118">
        <f t="shared" si="151"/>
        <v>300</v>
      </c>
      <c r="M240" s="118">
        <f t="shared" si="155"/>
        <v>190500</v>
      </c>
      <c r="N240" s="128">
        <f t="shared" si="152"/>
        <v>167.5</v>
      </c>
      <c r="O240" s="118">
        <f t="shared" si="153"/>
        <v>300</v>
      </c>
      <c r="P240" s="118">
        <f t="shared" si="131"/>
        <v>50250</v>
      </c>
      <c r="Q240" s="293"/>
      <c r="R240" s="131">
        <v>635</v>
      </c>
      <c r="S240" s="118">
        <v>300</v>
      </c>
      <c r="T240" s="122">
        <f>IFERROR(SUM(R240*S240), "")</f>
        <v>190500</v>
      </c>
      <c r="U240" s="124"/>
      <c r="V240" s="118"/>
      <c r="W240" s="126"/>
      <c r="X240" s="118"/>
      <c r="Y240" s="118"/>
      <c r="Z240" s="126"/>
      <c r="AA240" s="125">
        <v>167.5</v>
      </c>
      <c r="AB240" s="118">
        <f>IFERROR(SUM(S240), "")</f>
        <v>300</v>
      </c>
      <c r="AC240" s="122">
        <f>IFERROR(SUM(AA240*AB240), "")</f>
        <v>50250</v>
      </c>
      <c r="AD240" s="124"/>
      <c r="AE240" s="118">
        <f t="shared" si="154"/>
        <v>300</v>
      </c>
      <c r="AF240" s="126"/>
      <c r="AG240" s="127"/>
      <c r="AH240" s="118"/>
      <c r="AI240" s="118"/>
      <c r="AJ240" s="118"/>
      <c r="AK240" s="118"/>
    </row>
    <row r="241" spans="1:37" s="1" customFormat="1" ht="9.9499999999999993" customHeight="1">
      <c r="A241" s="283"/>
      <c r="B241" s="110"/>
      <c r="C241" s="111" t="s">
        <v>589</v>
      </c>
      <c r="D241" s="112"/>
      <c r="E241" s="112"/>
      <c r="F241" s="113"/>
      <c r="G241" s="114">
        <f t="shared" si="147"/>
        <v>1168.5</v>
      </c>
      <c r="H241" s="115">
        <f t="shared" si="148"/>
        <v>450</v>
      </c>
      <c r="I241" s="116">
        <f t="shared" si="149"/>
        <v>525825</v>
      </c>
      <c r="J241" s="113"/>
      <c r="K241" s="117">
        <f t="shared" si="150"/>
        <v>918</v>
      </c>
      <c r="L241" s="118">
        <f t="shared" si="151"/>
        <v>450</v>
      </c>
      <c r="M241" s="118">
        <f t="shared" si="155"/>
        <v>413100</v>
      </c>
      <c r="N241" s="128">
        <f t="shared" si="152"/>
        <v>250.5</v>
      </c>
      <c r="O241" s="118">
        <f t="shared" si="153"/>
        <v>450</v>
      </c>
      <c r="P241" s="118">
        <f t="shared" si="131"/>
        <v>112725</v>
      </c>
      <c r="Q241" s="293"/>
      <c r="R241" s="131">
        <v>918</v>
      </c>
      <c r="S241" s="118">
        <v>450</v>
      </c>
      <c r="T241" s="122">
        <f>IFERROR(SUM(R241*S241), "")</f>
        <v>413100</v>
      </c>
      <c r="U241" s="124"/>
      <c r="V241" s="118"/>
      <c r="W241" s="126"/>
      <c r="X241" s="118"/>
      <c r="Y241" s="118"/>
      <c r="Z241" s="126"/>
      <c r="AA241" s="125">
        <v>250.5</v>
      </c>
      <c r="AB241" s="118">
        <f>IFERROR(SUM(S241), "")</f>
        <v>450</v>
      </c>
      <c r="AC241" s="122">
        <f>IFERROR(SUM(AA241*AB241), "")</f>
        <v>112725</v>
      </c>
      <c r="AD241" s="124"/>
      <c r="AE241" s="118">
        <f t="shared" si="154"/>
        <v>450</v>
      </c>
      <c r="AF241" s="126"/>
      <c r="AG241" s="127"/>
      <c r="AH241" s="118"/>
      <c r="AI241" s="118"/>
      <c r="AJ241" s="118"/>
      <c r="AK241" s="118"/>
    </row>
    <row r="242" spans="1:37" s="1" customFormat="1" ht="9.9499999999999993" customHeight="1">
      <c r="A242" s="283"/>
      <c r="B242" s="110"/>
      <c r="C242" s="111"/>
      <c r="D242" s="112"/>
      <c r="E242" s="112"/>
      <c r="F242" s="113"/>
      <c r="G242" s="114">
        <f t="shared" si="147"/>
        <v>0</v>
      </c>
      <c r="H242" s="115" t="str">
        <f t="shared" si="148"/>
        <v/>
      </c>
      <c r="I242" s="116">
        <f t="shared" si="149"/>
        <v>1569075</v>
      </c>
      <c r="J242" s="113"/>
      <c r="K242" s="117">
        <f t="shared" si="150"/>
        <v>0</v>
      </c>
      <c r="L242" s="118" t="str">
        <f t="shared" si="151"/>
        <v/>
      </c>
      <c r="M242" s="118">
        <f t="shared" si="155"/>
        <v>1238600</v>
      </c>
      <c r="N242" s="128">
        <f t="shared" si="152"/>
        <v>0</v>
      </c>
      <c r="O242" s="118" t="str">
        <f t="shared" si="153"/>
        <v/>
      </c>
      <c r="P242" s="118">
        <f t="shared" si="131"/>
        <v>330475</v>
      </c>
      <c r="Q242" s="293"/>
      <c r="R242" s="131"/>
      <c r="S242" s="148" t="s">
        <v>549</v>
      </c>
      <c r="T242" s="149">
        <f>IFERROR(SUM(T239:T241), "")</f>
        <v>1238600</v>
      </c>
      <c r="U242" s="124"/>
      <c r="V242" s="118"/>
      <c r="W242" s="126"/>
      <c r="X242" s="118"/>
      <c r="Y242" s="118">
        <f>IFERROR(SUM(S242), "")</f>
        <v>0</v>
      </c>
      <c r="Z242" s="126"/>
      <c r="AA242" s="125"/>
      <c r="AB242" s="148" t="s">
        <v>549</v>
      </c>
      <c r="AC242" s="149">
        <f>IFERROR(SUM(AC239:AC241), "")</f>
        <v>330475</v>
      </c>
      <c r="AD242" s="124"/>
      <c r="AE242" s="148" t="s">
        <v>549</v>
      </c>
      <c r="AF242" s="126"/>
      <c r="AG242" s="127"/>
      <c r="AH242" s="118"/>
      <c r="AI242" s="118"/>
      <c r="AJ242" s="118"/>
      <c r="AK242" s="118"/>
    </row>
    <row r="243" spans="1:37" s="1" customFormat="1" ht="9.9499999999999993" customHeight="1">
      <c r="A243" s="283"/>
      <c r="B243" s="110"/>
      <c r="C243" s="111" t="s">
        <v>593</v>
      </c>
      <c r="D243" s="112"/>
      <c r="E243" s="112"/>
      <c r="F243" s="113"/>
      <c r="G243" s="114">
        <f t="shared" si="147"/>
        <v>0</v>
      </c>
      <c r="H243" s="115" t="str">
        <f t="shared" si="148"/>
        <v/>
      </c>
      <c r="I243" s="116">
        <f t="shared" si="149"/>
        <v>0</v>
      </c>
      <c r="J243" s="113"/>
      <c r="K243" s="117">
        <f t="shared" si="150"/>
        <v>0</v>
      </c>
      <c r="L243" s="118" t="str">
        <f t="shared" si="151"/>
        <v/>
      </c>
      <c r="M243" s="118">
        <f t="shared" si="155"/>
        <v>0</v>
      </c>
      <c r="N243" s="128">
        <f t="shared" si="152"/>
        <v>0</v>
      </c>
      <c r="O243" s="118" t="str">
        <f t="shared" si="153"/>
        <v/>
      </c>
      <c r="P243" s="118">
        <f t="shared" si="131"/>
        <v>0</v>
      </c>
      <c r="Q243" s="293"/>
      <c r="R243" s="131"/>
      <c r="S243" s="118"/>
      <c r="T243" s="122"/>
      <c r="U243" s="124"/>
      <c r="V243" s="118"/>
      <c r="W243" s="126"/>
      <c r="X243" s="118"/>
      <c r="Y243" s="118">
        <f>IFERROR(SUM(S243), "")</f>
        <v>0</v>
      </c>
      <c r="Z243" s="126"/>
      <c r="AA243" s="125"/>
      <c r="AB243" s="118">
        <f t="shared" ref="AB243:AB253" si="156">IFERROR(SUM(S243), "")</f>
        <v>0</v>
      </c>
      <c r="AC243" s="126"/>
      <c r="AD243" s="124"/>
      <c r="AE243" s="118">
        <f t="shared" ref="AE243:AE253" si="157">IFERROR(SUM(S243), "")</f>
        <v>0</v>
      </c>
      <c r="AF243" s="126"/>
      <c r="AG243" s="127"/>
      <c r="AH243" s="118"/>
      <c r="AI243" s="118"/>
      <c r="AJ243" s="118"/>
      <c r="AK243" s="118"/>
    </row>
    <row r="244" spans="1:37" s="1" customFormat="1" ht="9" customHeight="1">
      <c r="A244" s="283"/>
      <c r="B244" s="110"/>
      <c r="C244" s="111" t="s">
        <v>594</v>
      </c>
      <c r="D244" s="112"/>
      <c r="E244" s="112"/>
      <c r="F244" s="113"/>
      <c r="G244" s="114">
        <f t="shared" si="147"/>
        <v>68</v>
      </c>
      <c r="H244" s="115">
        <f t="shared" si="148"/>
        <v>900</v>
      </c>
      <c r="I244" s="116">
        <f t="shared" si="149"/>
        <v>61200</v>
      </c>
      <c r="J244" s="113"/>
      <c r="K244" s="117">
        <f t="shared" si="150"/>
        <v>68</v>
      </c>
      <c r="L244" s="118">
        <f t="shared" si="151"/>
        <v>900</v>
      </c>
      <c r="M244" s="118">
        <f t="shared" si="155"/>
        <v>61200</v>
      </c>
      <c r="N244" s="128">
        <f t="shared" si="152"/>
        <v>0</v>
      </c>
      <c r="O244" s="118" t="str">
        <f t="shared" si="153"/>
        <v/>
      </c>
      <c r="P244" s="118">
        <f t="shared" si="131"/>
        <v>0</v>
      </c>
      <c r="Q244" s="293"/>
      <c r="R244" s="131">
        <v>68</v>
      </c>
      <c r="S244" s="118">
        <v>900</v>
      </c>
      <c r="T244" s="122">
        <f>IFERROR(SUM(R244*S244), "")</f>
        <v>61200</v>
      </c>
      <c r="U244" s="124"/>
      <c r="V244" s="118"/>
      <c r="W244" s="126"/>
      <c r="X244" s="118"/>
      <c r="Y244" s="118"/>
      <c r="Z244" s="126"/>
      <c r="AA244" s="125"/>
      <c r="AB244" s="118">
        <f t="shared" si="156"/>
        <v>900</v>
      </c>
      <c r="AC244" s="126"/>
      <c r="AD244" s="124"/>
      <c r="AE244" s="118">
        <f t="shared" si="157"/>
        <v>900</v>
      </c>
      <c r="AF244" s="126"/>
      <c r="AG244" s="127"/>
      <c r="AH244" s="118"/>
      <c r="AI244" s="118"/>
      <c r="AJ244" s="118"/>
      <c r="AK244" s="118"/>
    </row>
    <row r="245" spans="1:37" s="1" customFormat="1" ht="9.9499999999999993" customHeight="1">
      <c r="A245" s="283"/>
      <c r="B245" s="110"/>
      <c r="C245" s="111" t="s">
        <v>586</v>
      </c>
      <c r="D245" s="112"/>
      <c r="E245" s="112"/>
      <c r="F245" s="113"/>
      <c r="G245" s="114">
        <f t="shared" si="147"/>
        <v>68</v>
      </c>
      <c r="H245" s="115">
        <f t="shared" si="148"/>
        <v>500</v>
      </c>
      <c r="I245" s="116">
        <f t="shared" si="149"/>
        <v>34000</v>
      </c>
      <c r="J245" s="113"/>
      <c r="K245" s="117">
        <f t="shared" si="150"/>
        <v>68</v>
      </c>
      <c r="L245" s="118">
        <f t="shared" si="151"/>
        <v>500</v>
      </c>
      <c r="M245" s="118">
        <f t="shared" si="155"/>
        <v>34000</v>
      </c>
      <c r="N245" s="128">
        <f t="shared" si="152"/>
        <v>0</v>
      </c>
      <c r="O245" s="118" t="str">
        <f t="shared" si="153"/>
        <v/>
      </c>
      <c r="P245" s="118">
        <f t="shared" si="131"/>
        <v>0</v>
      </c>
      <c r="Q245" s="293"/>
      <c r="R245" s="131">
        <v>68</v>
      </c>
      <c r="S245" s="118">
        <v>500</v>
      </c>
      <c r="T245" s="122">
        <f>IFERROR(SUM(R245*S245), "")</f>
        <v>34000</v>
      </c>
      <c r="U245" s="124"/>
      <c r="V245" s="118"/>
      <c r="W245" s="126"/>
      <c r="X245" s="118"/>
      <c r="Y245" s="118"/>
      <c r="Z245" s="126"/>
      <c r="AA245" s="125"/>
      <c r="AB245" s="118">
        <f t="shared" si="156"/>
        <v>500</v>
      </c>
      <c r="AC245" s="126"/>
      <c r="AD245" s="124"/>
      <c r="AE245" s="118">
        <f t="shared" si="157"/>
        <v>500</v>
      </c>
      <c r="AF245" s="126"/>
      <c r="AG245" s="127"/>
      <c r="AH245" s="118"/>
      <c r="AI245" s="118"/>
      <c r="AJ245" s="118"/>
      <c r="AK245" s="118"/>
    </row>
    <row r="246" spans="1:37" s="1" customFormat="1" ht="9.9499999999999993" customHeight="1">
      <c r="A246" s="283"/>
      <c r="B246" s="110"/>
      <c r="C246" s="111" t="s">
        <v>587</v>
      </c>
      <c r="D246" s="112"/>
      <c r="E246" s="112" t="s">
        <v>588</v>
      </c>
      <c r="F246" s="113"/>
      <c r="G246" s="114">
        <f t="shared" si="147"/>
        <v>68</v>
      </c>
      <c r="H246" s="115">
        <f t="shared" si="148"/>
        <v>2400</v>
      </c>
      <c r="I246" s="116">
        <f t="shared" si="149"/>
        <v>163200</v>
      </c>
      <c r="J246" s="113"/>
      <c r="K246" s="117">
        <f t="shared" si="150"/>
        <v>68</v>
      </c>
      <c r="L246" s="118">
        <f t="shared" si="151"/>
        <v>2400</v>
      </c>
      <c r="M246" s="118">
        <f t="shared" si="155"/>
        <v>163200</v>
      </c>
      <c r="N246" s="128">
        <f t="shared" si="152"/>
        <v>0</v>
      </c>
      <c r="O246" s="118" t="str">
        <f t="shared" si="153"/>
        <v/>
      </c>
      <c r="P246" s="118">
        <f t="shared" si="131"/>
        <v>0</v>
      </c>
      <c r="Q246" s="293"/>
      <c r="R246" s="131">
        <v>68</v>
      </c>
      <c r="S246" s="118">
        <v>2400</v>
      </c>
      <c r="T246" s="122">
        <f>IFERROR(SUM(R246*S246), "")</f>
        <v>163200</v>
      </c>
      <c r="U246" s="124"/>
      <c r="V246" s="118"/>
      <c r="W246" s="126"/>
      <c r="X246" s="118"/>
      <c r="Y246" s="118"/>
      <c r="Z246" s="126"/>
      <c r="AA246" s="125"/>
      <c r="AB246" s="118">
        <f t="shared" si="156"/>
        <v>2400</v>
      </c>
      <c r="AC246" s="126"/>
      <c r="AD246" s="124"/>
      <c r="AE246" s="118">
        <f t="shared" si="157"/>
        <v>2400</v>
      </c>
      <c r="AF246" s="126"/>
      <c r="AG246" s="127"/>
      <c r="AH246" s="118"/>
      <c r="AI246" s="118"/>
      <c r="AJ246" s="118"/>
      <c r="AK246" s="118"/>
    </row>
    <row r="247" spans="1:37" s="1" customFormat="1" ht="9.9499999999999993" customHeight="1">
      <c r="A247" s="283"/>
      <c r="B247" s="110"/>
      <c r="C247" s="111" t="s">
        <v>589</v>
      </c>
      <c r="D247" s="112"/>
      <c r="E247" s="112"/>
      <c r="F247" s="113"/>
      <c r="G247" s="114">
        <f t="shared" si="147"/>
        <v>98</v>
      </c>
      <c r="H247" s="115">
        <f t="shared" si="148"/>
        <v>300</v>
      </c>
      <c r="I247" s="116">
        <f t="shared" si="149"/>
        <v>29400</v>
      </c>
      <c r="J247" s="113"/>
      <c r="K247" s="117">
        <f t="shared" si="150"/>
        <v>98</v>
      </c>
      <c r="L247" s="118">
        <f t="shared" si="151"/>
        <v>300</v>
      </c>
      <c r="M247" s="118">
        <f t="shared" si="155"/>
        <v>29400</v>
      </c>
      <c r="N247" s="128">
        <f t="shared" si="152"/>
        <v>0</v>
      </c>
      <c r="O247" s="118" t="str">
        <f t="shared" si="153"/>
        <v/>
      </c>
      <c r="P247" s="118">
        <f t="shared" si="131"/>
        <v>0</v>
      </c>
      <c r="Q247" s="293"/>
      <c r="R247" s="131">
        <v>98</v>
      </c>
      <c r="S247" s="118">
        <v>300</v>
      </c>
      <c r="T247" s="122">
        <f>IFERROR(SUM(R247*S247), "")</f>
        <v>29400</v>
      </c>
      <c r="U247" s="124"/>
      <c r="V247" s="118"/>
      <c r="W247" s="126"/>
      <c r="X247" s="118"/>
      <c r="Y247" s="118"/>
      <c r="Z247" s="126"/>
      <c r="AA247" s="125"/>
      <c r="AB247" s="118">
        <f t="shared" si="156"/>
        <v>300</v>
      </c>
      <c r="AC247" s="126"/>
      <c r="AD247" s="124"/>
      <c r="AE247" s="118">
        <f t="shared" si="157"/>
        <v>300</v>
      </c>
      <c r="AF247" s="126"/>
      <c r="AG247" s="127"/>
      <c r="AH247" s="118"/>
      <c r="AI247" s="118"/>
      <c r="AJ247" s="118"/>
      <c r="AK247" s="118"/>
    </row>
    <row r="248" spans="1:37" s="1" customFormat="1" ht="9.9499999999999993" customHeight="1">
      <c r="A248" s="283"/>
      <c r="B248" s="110"/>
      <c r="C248" s="111"/>
      <c r="D248" s="112"/>
      <c r="E248" s="112"/>
      <c r="F248" s="113"/>
      <c r="G248" s="114">
        <f t="shared" si="147"/>
        <v>0</v>
      </c>
      <c r="H248" s="115" t="str">
        <f t="shared" si="148"/>
        <v/>
      </c>
      <c r="I248" s="116">
        <f t="shared" si="149"/>
        <v>287800</v>
      </c>
      <c r="J248" s="113"/>
      <c r="K248" s="117">
        <f t="shared" si="150"/>
        <v>0</v>
      </c>
      <c r="L248" s="118" t="str">
        <f t="shared" si="151"/>
        <v/>
      </c>
      <c r="M248" s="118">
        <f t="shared" si="155"/>
        <v>287800</v>
      </c>
      <c r="N248" s="128">
        <f t="shared" si="152"/>
        <v>0</v>
      </c>
      <c r="O248" s="118" t="str">
        <f t="shared" si="153"/>
        <v/>
      </c>
      <c r="P248" s="118">
        <f t="shared" si="131"/>
        <v>0</v>
      </c>
      <c r="Q248" s="293"/>
      <c r="R248" s="131"/>
      <c r="S248" s="148" t="s">
        <v>549</v>
      </c>
      <c r="T248" s="149">
        <f>IFERROR(SUM(T244:T247), "")</f>
        <v>287800</v>
      </c>
      <c r="U248" s="124"/>
      <c r="V248" s="118"/>
      <c r="W248" s="126"/>
      <c r="X248" s="118"/>
      <c r="Y248" s="118">
        <f>IFERROR(SUM(S248), "")</f>
        <v>0</v>
      </c>
      <c r="Z248" s="126"/>
      <c r="AA248" s="125"/>
      <c r="AB248" s="118">
        <f t="shared" si="156"/>
        <v>0</v>
      </c>
      <c r="AC248" s="126"/>
      <c r="AD248" s="124"/>
      <c r="AE248" s="118">
        <f t="shared" si="157"/>
        <v>0</v>
      </c>
      <c r="AF248" s="126"/>
      <c r="AG248" s="127"/>
      <c r="AH248" s="118"/>
      <c r="AI248" s="118"/>
      <c r="AJ248" s="118"/>
      <c r="AK248" s="118"/>
    </row>
    <row r="249" spans="1:37" s="1" customFormat="1" ht="9.9499999999999993" customHeight="1">
      <c r="A249" s="283"/>
      <c r="B249" s="110"/>
      <c r="C249" s="111" t="s">
        <v>595</v>
      </c>
      <c r="D249" s="112"/>
      <c r="E249" s="112"/>
      <c r="F249" s="113"/>
      <c r="G249" s="114">
        <f t="shared" si="147"/>
        <v>0</v>
      </c>
      <c r="H249" s="115" t="str">
        <f t="shared" si="148"/>
        <v/>
      </c>
      <c r="I249" s="116">
        <f t="shared" si="149"/>
        <v>0</v>
      </c>
      <c r="J249" s="113"/>
      <c r="K249" s="117">
        <f t="shared" si="150"/>
        <v>0</v>
      </c>
      <c r="L249" s="118" t="str">
        <f t="shared" si="151"/>
        <v/>
      </c>
      <c r="M249" s="118">
        <f t="shared" si="155"/>
        <v>0</v>
      </c>
      <c r="N249" s="128">
        <f t="shared" si="152"/>
        <v>0</v>
      </c>
      <c r="O249" s="118" t="str">
        <f t="shared" si="153"/>
        <v/>
      </c>
      <c r="P249" s="118">
        <f t="shared" si="131"/>
        <v>0</v>
      </c>
      <c r="Q249" s="293"/>
      <c r="R249" s="131"/>
      <c r="S249" s="118"/>
      <c r="T249" s="122"/>
      <c r="U249" s="124"/>
      <c r="V249" s="118"/>
      <c r="W249" s="126"/>
      <c r="X249" s="118"/>
      <c r="Y249" s="118">
        <f>IFERROR(SUM(S249), "")</f>
        <v>0</v>
      </c>
      <c r="Z249" s="126"/>
      <c r="AA249" s="125"/>
      <c r="AB249" s="118">
        <f t="shared" si="156"/>
        <v>0</v>
      </c>
      <c r="AC249" s="126"/>
      <c r="AD249" s="124"/>
      <c r="AE249" s="118">
        <f t="shared" si="157"/>
        <v>0</v>
      </c>
      <c r="AF249" s="126"/>
      <c r="AG249" s="127"/>
      <c r="AH249" s="118"/>
      <c r="AI249" s="118"/>
      <c r="AJ249" s="118"/>
      <c r="AK249" s="118"/>
    </row>
    <row r="250" spans="1:37" s="1" customFormat="1" ht="9" customHeight="1">
      <c r="A250" s="283"/>
      <c r="B250" s="110"/>
      <c r="C250" s="111" t="s">
        <v>591</v>
      </c>
      <c r="D250" s="112"/>
      <c r="E250" s="112"/>
      <c r="F250" s="113"/>
      <c r="G250" s="114">
        <f t="shared" si="147"/>
        <v>565.1</v>
      </c>
      <c r="H250" s="115">
        <f t="shared" si="148"/>
        <v>1000</v>
      </c>
      <c r="I250" s="116">
        <f t="shared" si="149"/>
        <v>565100</v>
      </c>
      <c r="J250" s="113"/>
      <c r="K250" s="117">
        <f t="shared" si="150"/>
        <v>494</v>
      </c>
      <c r="L250" s="118">
        <f t="shared" si="151"/>
        <v>1000</v>
      </c>
      <c r="M250" s="118">
        <f t="shared" si="155"/>
        <v>494000</v>
      </c>
      <c r="N250" s="128">
        <f t="shared" si="152"/>
        <v>71.099999999999994</v>
      </c>
      <c r="O250" s="118">
        <f t="shared" si="153"/>
        <v>1000.0000000000001</v>
      </c>
      <c r="P250" s="118">
        <f t="shared" si="131"/>
        <v>71100</v>
      </c>
      <c r="Q250" s="293"/>
      <c r="R250" s="131">
        <v>494</v>
      </c>
      <c r="S250" s="118">
        <v>1000</v>
      </c>
      <c r="T250" s="122">
        <f>IFERROR(SUM(R250*S250), "")</f>
        <v>494000</v>
      </c>
      <c r="U250" s="124"/>
      <c r="V250" s="118"/>
      <c r="W250" s="126"/>
      <c r="X250" s="118"/>
      <c r="Y250" s="118"/>
      <c r="Z250" s="126"/>
      <c r="AA250" s="125">
        <v>43.2</v>
      </c>
      <c r="AB250" s="118">
        <f t="shared" si="156"/>
        <v>1000</v>
      </c>
      <c r="AC250" s="122">
        <f>IFERROR(SUM(AA250*AB250), "")</f>
        <v>43200</v>
      </c>
      <c r="AD250" s="124">
        <v>27.9</v>
      </c>
      <c r="AE250" s="118">
        <f t="shared" si="157"/>
        <v>1000</v>
      </c>
      <c r="AF250" s="122">
        <f>IFERROR(SUM(AD250*AE250), "")</f>
        <v>27900</v>
      </c>
      <c r="AG250" s="127"/>
      <c r="AH250" s="118"/>
      <c r="AI250" s="118"/>
      <c r="AJ250" s="118"/>
      <c r="AK250" s="118"/>
    </row>
    <row r="251" spans="1:37" s="1" customFormat="1" ht="9.9499999999999993" customHeight="1">
      <c r="A251" s="283"/>
      <c r="B251" s="110"/>
      <c r="C251" s="111" t="s">
        <v>592</v>
      </c>
      <c r="D251" s="112"/>
      <c r="E251" s="112"/>
      <c r="F251" s="113"/>
      <c r="G251" s="114">
        <f t="shared" si="147"/>
        <v>565.1</v>
      </c>
      <c r="H251" s="115">
        <f t="shared" si="148"/>
        <v>300</v>
      </c>
      <c r="I251" s="116">
        <f t="shared" si="149"/>
        <v>169530</v>
      </c>
      <c r="J251" s="113"/>
      <c r="K251" s="117">
        <f t="shared" si="150"/>
        <v>494</v>
      </c>
      <c r="L251" s="118">
        <f t="shared" si="151"/>
        <v>300</v>
      </c>
      <c r="M251" s="118">
        <f t="shared" si="155"/>
        <v>148200</v>
      </c>
      <c r="N251" s="128">
        <f t="shared" si="152"/>
        <v>71.099999999999994</v>
      </c>
      <c r="O251" s="118">
        <f t="shared" si="153"/>
        <v>300</v>
      </c>
      <c r="P251" s="118">
        <f t="shared" si="131"/>
        <v>21330</v>
      </c>
      <c r="Q251" s="293"/>
      <c r="R251" s="131">
        <v>494</v>
      </c>
      <c r="S251" s="118">
        <v>300</v>
      </c>
      <c r="T251" s="122">
        <f>IFERROR(SUM(R251*S251), "")</f>
        <v>148200</v>
      </c>
      <c r="U251" s="124"/>
      <c r="V251" s="118"/>
      <c r="W251" s="126"/>
      <c r="X251" s="118"/>
      <c r="Y251" s="118"/>
      <c r="Z251" s="126"/>
      <c r="AA251" s="125">
        <v>43.2</v>
      </c>
      <c r="AB251" s="118">
        <f t="shared" si="156"/>
        <v>300</v>
      </c>
      <c r="AC251" s="122">
        <f>IFERROR(SUM(AA251*AB251), "")</f>
        <v>12960</v>
      </c>
      <c r="AD251" s="124">
        <v>27.9</v>
      </c>
      <c r="AE251" s="118">
        <f t="shared" si="157"/>
        <v>300</v>
      </c>
      <c r="AF251" s="122">
        <f>IFERROR(SUM(AD251*AE251), "")</f>
        <v>8370</v>
      </c>
      <c r="AG251" s="127"/>
      <c r="AH251" s="118"/>
      <c r="AI251" s="118"/>
      <c r="AJ251" s="118"/>
      <c r="AK251" s="118"/>
    </row>
    <row r="252" spans="1:37" s="1" customFormat="1" ht="9.9499999999999993" customHeight="1">
      <c r="A252" s="283"/>
      <c r="B252" s="110"/>
      <c r="C252" s="111" t="s">
        <v>589</v>
      </c>
      <c r="D252" s="112"/>
      <c r="E252" s="112"/>
      <c r="F252" s="113"/>
      <c r="G252" s="114">
        <f t="shared" si="147"/>
        <v>3219.6</v>
      </c>
      <c r="H252" s="115">
        <f t="shared" si="148"/>
        <v>450</v>
      </c>
      <c r="I252" s="116">
        <f t="shared" si="149"/>
        <v>1448820</v>
      </c>
      <c r="J252" s="113"/>
      <c r="K252" s="117">
        <f t="shared" si="150"/>
        <v>2649.6</v>
      </c>
      <c r="L252" s="118">
        <f t="shared" si="151"/>
        <v>450</v>
      </c>
      <c r="M252" s="118">
        <f t="shared" si="155"/>
        <v>1192320</v>
      </c>
      <c r="N252" s="128">
        <f t="shared" si="152"/>
        <v>570</v>
      </c>
      <c r="O252" s="118">
        <f t="shared" si="153"/>
        <v>450</v>
      </c>
      <c r="P252" s="118">
        <f t="shared" si="131"/>
        <v>256500</v>
      </c>
      <c r="Q252" s="293"/>
      <c r="R252" s="131">
        <v>2649.6</v>
      </c>
      <c r="S252" s="118">
        <v>450</v>
      </c>
      <c r="T252" s="122">
        <f>IFERROR(SUM(R252*S252), "")</f>
        <v>1192320</v>
      </c>
      <c r="U252" s="124"/>
      <c r="V252" s="118"/>
      <c r="W252" s="126"/>
      <c r="X252" s="118"/>
      <c r="Y252" s="118"/>
      <c r="Z252" s="126"/>
      <c r="AA252" s="125">
        <v>456</v>
      </c>
      <c r="AB252" s="118">
        <f t="shared" si="156"/>
        <v>450</v>
      </c>
      <c r="AC252" s="122">
        <f>IFERROR(SUM(AA252*AB252), "")</f>
        <v>205200</v>
      </c>
      <c r="AD252" s="124">
        <v>114</v>
      </c>
      <c r="AE252" s="118">
        <f t="shared" si="157"/>
        <v>450</v>
      </c>
      <c r="AF252" s="122">
        <f>IFERROR(SUM(AD252*AE252), "")</f>
        <v>51300</v>
      </c>
      <c r="AG252" s="127"/>
      <c r="AH252" s="118"/>
      <c r="AI252" s="118"/>
      <c r="AJ252" s="118"/>
      <c r="AK252" s="118"/>
    </row>
    <row r="253" spans="1:37" s="1" customFormat="1" ht="9.9499999999999993" customHeight="1">
      <c r="A253" s="283"/>
      <c r="B253" s="110"/>
      <c r="C253" s="111" t="s">
        <v>596</v>
      </c>
      <c r="D253" s="112"/>
      <c r="E253" s="112"/>
      <c r="F253" s="113"/>
      <c r="G253" s="114">
        <f t="shared" si="147"/>
        <v>1</v>
      </c>
      <c r="H253" s="115">
        <f t="shared" si="148"/>
        <v>800000</v>
      </c>
      <c r="I253" s="116">
        <f t="shared" si="149"/>
        <v>800000</v>
      </c>
      <c r="J253" s="113"/>
      <c r="K253" s="117">
        <f t="shared" si="150"/>
        <v>1</v>
      </c>
      <c r="L253" s="118">
        <f t="shared" si="151"/>
        <v>800000</v>
      </c>
      <c r="M253" s="118">
        <f t="shared" si="155"/>
        <v>800000</v>
      </c>
      <c r="N253" s="128">
        <f t="shared" si="152"/>
        <v>0</v>
      </c>
      <c r="O253" s="118" t="str">
        <f t="shared" si="153"/>
        <v/>
      </c>
      <c r="P253" s="118">
        <f t="shared" si="131"/>
        <v>0</v>
      </c>
      <c r="Q253" s="293"/>
      <c r="R253" s="131">
        <v>1</v>
      </c>
      <c r="S253" s="118">
        <v>800000</v>
      </c>
      <c r="T253" s="122">
        <f>IFERROR(SUM(R253*S253), "")</f>
        <v>800000</v>
      </c>
      <c r="U253" s="124"/>
      <c r="V253" s="118"/>
      <c r="W253" s="126"/>
      <c r="X253" s="118"/>
      <c r="Y253" s="118"/>
      <c r="Z253" s="126"/>
      <c r="AA253" s="125"/>
      <c r="AB253" s="118">
        <f t="shared" si="156"/>
        <v>800000</v>
      </c>
      <c r="AC253" s="122">
        <f>IFERROR(SUM(AA253*AB253), "")</f>
        <v>0</v>
      </c>
      <c r="AD253" s="124"/>
      <c r="AE253" s="118">
        <f t="shared" si="157"/>
        <v>800000</v>
      </c>
      <c r="AF253" s="122">
        <f>IFERROR(SUM(AD253*AE253), "")</f>
        <v>0</v>
      </c>
      <c r="AG253" s="127"/>
      <c r="AH253" s="118"/>
      <c r="AI253" s="118"/>
      <c r="AJ253" s="118"/>
      <c r="AK253" s="118"/>
    </row>
    <row r="254" spans="1:37" s="1" customFormat="1" ht="9.9499999999999993" customHeight="1">
      <c r="A254" s="283"/>
      <c r="B254" s="110"/>
      <c r="C254" s="111"/>
      <c r="D254" s="112"/>
      <c r="E254" s="112"/>
      <c r="F254" s="113"/>
      <c r="G254" s="114">
        <f t="shared" si="147"/>
        <v>0</v>
      </c>
      <c r="H254" s="115" t="str">
        <f t="shared" si="148"/>
        <v/>
      </c>
      <c r="I254" s="116">
        <f t="shared" si="149"/>
        <v>2983450</v>
      </c>
      <c r="J254" s="113"/>
      <c r="K254" s="117">
        <f t="shared" si="150"/>
        <v>0</v>
      </c>
      <c r="L254" s="118" t="str">
        <f t="shared" si="151"/>
        <v/>
      </c>
      <c r="M254" s="118">
        <f t="shared" si="155"/>
        <v>2634520</v>
      </c>
      <c r="N254" s="128">
        <f t="shared" si="152"/>
        <v>0</v>
      </c>
      <c r="O254" s="118" t="str">
        <f t="shared" si="153"/>
        <v/>
      </c>
      <c r="P254" s="118">
        <f t="shared" si="131"/>
        <v>348930</v>
      </c>
      <c r="Q254" s="293"/>
      <c r="R254" s="131"/>
      <c r="S254" s="148" t="s">
        <v>549</v>
      </c>
      <c r="T254" s="149">
        <f>IFERROR(SUM(T250:T253), "")</f>
        <v>2634520</v>
      </c>
      <c r="U254" s="124"/>
      <c r="V254" s="118"/>
      <c r="W254" s="126"/>
      <c r="X254" s="118"/>
      <c r="Y254" s="118">
        <f>IFERROR(SUM(S254), "")</f>
        <v>0</v>
      </c>
      <c r="Z254" s="126"/>
      <c r="AA254" s="125"/>
      <c r="AB254" s="148" t="s">
        <v>549</v>
      </c>
      <c r="AC254" s="149">
        <f>IFERROR(SUM(AC250:AC253), "")</f>
        <v>261360</v>
      </c>
      <c r="AD254" s="124"/>
      <c r="AE254" s="148" t="s">
        <v>549</v>
      </c>
      <c r="AF254" s="149">
        <f>IFERROR(SUM(AF250:AF253), "")</f>
        <v>87570</v>
      </c>
      <c r="AG254" s="127"/>
      <c r="AH254" s="118"/>
      <c r="AI254" s="118"/>
      <c r="AJ254" s="118"/>
      <c r="AK254" s="118"/>
    </row>
    <row r="255" spans="1:37" s="1" customFormat="1" ht="9.9499999999999993" customHeight="1">
      <c r="A255" s="283"/>
      <c r="B255" s="110"/>
      <c r="C255" s="111" t="s">
        <v>597</v>
      </c>
      <c r="D255" s="112"/>
      <c r="E255" s="112"/>
      <c r="F255" s="113"/>
      <c r="G255" s="114">
        <f t="shared" si="147"/>
        <v>0</v>
      </c>
      <c r="H255" s="115" t="str">
        <f t="shared" si="148"/>
        <v/>
      </c>
      <c r="I255" s="116">
        <f t="shared" si="149"/>
        <v>0</v>
      </c>
      <c r="J255" s="113"/>
      <c r="K255" s="117">
        <f t="shared" si="150"/>
        <v>0</v>
      </c>
      <c r="L255" s="118" t="str">
        <f t="shared" si="151"/>
        <v/>
      </c>
      <c r="M255" s="118">
        <f t="shared" si="155"/>
        <v>0</v>
      </c>
      <c r="N255" s="128">
        <f t="shared" si="152"/>
        <v>0</v>
      </c>
      <c r="O255" s="118" t="str">
        <f t="shared" si="153"/>
        <v/>
      </c>
      <c r="P255" s="118">
        <f t="shared" si="131"/>
        <v>0</v>
      </c>
      <c r="Q255" s="293"/>
      <c r="R255" s="131"/>
      <c r="S255" s="118"/>
      <c r="T255" s="122"/>
      <c r="U255" s="124"/>
      <c r="V255" s="118"/>
      <c r="W255" s="126"/>
      <c r="X255" s="118"/>
      <c r="Y255" s="118">
        <f>IFERROR(SUM(S255), "")</f>
        <v>0</v>
      </c>
      <c r="Z255" s="126"/>
      <c r="AA255" s="125"/>
      <c r="AB255" s="118">
        <f>IFERROR(SUM(S255), "")</f>
        <v>0</v>
      </c>
      <c r="AC255" s="126"/>
      <c r="AD255" s="124"/>
      <c r="AE255" s="118">
        <f>IFERROR(SUM(S255), "")</f>
        <v>0</v>
      </c>
      <c r="AF255" s="126"/>
      <c r="AG255" s="127"/>
      <c r="AH255" s="118"/>
      <c r="AI255" s="118"/>
      <c r="AJ255" s="118"/>
      <c r="AK255" s="118"/>
    </row>
    <row r="256" spans="1:37" s="1" customFormat="1" ht="9.9499999999999993" customHeight="1">
      <c r="A256" s="283"/>
      <c r="B256" s="110"/>
      <c r="C256" s="111" t="s">
        <v>591</v>
      </c>
      <c r="D256" s="112"/>
      <c r="E256" s="112"/>
      <c r="F256" s="113"/>
      <c r="G256" s="114">
        <f t="shared" si="147"/>
        <v>73</v>
      </c>
      <c r="H256" s="115">
        <f t="shared" si="148"/>
        <v>1000</v>
      </c>
      <c r="I256" s="116">
        <f t="shared" si="149"/>
        <v>73000</v>
      </c>
      <c r="J256" s="113"/>
      <c r="K256" s="117">
        <f t="shared" si="150"/>
        <v>25</v>
      </c>
      <c r="L256" s="118">
        <f t="shared" si="151"/>
        <v>1000</v>
      </c>
      <c r="M256" s="118">
        <f t="shared" si="155"/>
        <v>25000</v>
      </c>
      <c r="N256" s="128">
        <f t="shared" si="152"/>
        <v>48</v>
      </c>
      <c r="O256" s="118">
        <f t="shared" si="153"/>
        <v>1000</v>
      </c>
      <c r="P256" s="118">
        <f t="shared" si="131"/>
        <v>48000</v>
      </c>
      <c r="Q256" s="293"/>
      <c r="R256" s="131">
        <v>25</v>
      </c>
      <c r="S256" s="118">
        <v>1000</v>
      </c>
      <c r="T256" s="122">
        <f>IFERROR(SUM(R256*S256), "")</f>
        <v>25000</v>
      </c>
      <c r="U256" s="124"/>
      <c r="V256" s="118"/>
      <c r="W256" s="126"/>
      <c r="X256" s="118"/>
      <c r="Y256" s="118"/>
      <c r="Z256" s="126"/>
      <c r="AA256" s="125">
        <v>48</v>
      </c>
      <c r="AB256" s="118">
        <f>IFERROR(SUM(S256), "")</f>
        <v>1000</v>
      </c>
      <c r="AC256" s="122">
        <f>IFERROR(SUM(AA256*AB256), "")</f>
        <v>48000</v>
      </c>
      <c r="AD256" s="124"/>
      <c r="AE256" s="118">
        <f>IFERROR(SUM(S256), "")</f>
        <v>1000</v>
      </c>
      <c r="AF256" s="122">
        <f>IFERROR(SUM(AD256*AE256), "")</f>
        <v>0</v>
      </c>
      <c r="AG256" s="127"/>
      <c r="AH256" s="118"/>
      <c r="AI256" s="118"/>
      <c r="AJ256" s="118"/>
      <c r="AK256" s="118"/>
    </row>
    <row r="257" spans="1:37" s="1" customFormat="1" ht="9.9499999999999993" customHeight="1">
      <c r="A257" s="283"/>
      <c r="B257" s="110"/>
      <c r="C257" s="111" t="s">
        <v>592</v>
      </c>
      <c r="D257" s="112"/>
      <c r="E257" s="112"/>
      <c r="F257" s="113"/>
      <c r="G257" s="114">
        <f t="shared" si="147"/>
        <v>73</v>
      </c>
      <c r="H257" s="115">
        <f t="shared" si="148"/>
        <v>300</v>
      </c>
      <c r="I257" s="116">
        <f t="shared" si="149"/>
        <v>21900</v>
      </c>
      <c r="J257" s="113"/>
      <c r="K257" s="117">
        <f t="shared" si="150"/>
        <v>25</v>
      </c>
      <c r="L257" s="118">
        <f t="shared" si="151"/>
        <v>300</v>
      </c>
      <c r="M257" s="118">
        <f t="shared" si="155"/>
        <v>7500</v>
      </c>
      <c r="N257" s="128">
        <f t="shared" si="152"/>
        <v>48</v>
      </c>
      <c r="O257" s="118">
        <f t="shared" si="153"/>
        <v>300</v>
      </c>
      <c r="P257" s="118">
        <f t="shared" si="131"/>
        <v>14400</v>
      </c>
      <c r="Q257" s="293"/>
      <c r="R257" s="131">
        <v>25</v>
      </c>
      <c r="S257" s="118">
        <v>300</v>
      </c>
      <c r="T257" s="122">
        <f>IFERROR(SUM(R257*S257), "")</f>
        <v>7500</v>
      </c>
      <c r="U257" s="124"/>
      <c r="V257" s="118"/>
      <c r="W257" s="126"/>
      <c r="X257" s="118"/>
      <c r="Y257" s="118"/>
      <c r="Z257" s="126"/>
      <c r="AA257" s="125">
        <v>48</v>
      </c>
      <c r="AB257" s="118">
        <f>IFERROR(SUM(S257), "")</f>
        <v>300</v>
      </c>
      <c r="AC257" s="122">
        <f>IFERROR(SUM(AA257*AB257), "")</f>
        <v>14400</v>
      </c>
      <c r="AD257" s="124"/>
      <c r="AE257" s="118">
        <f>IFERROR(SUM(S257), "")</f>
        <v>300</v>
      </c>
      <c r="AF257" s="122">
        <f>IFERROR(SUM(AD257*AE257), "")</f>
        <v>0</v>
      </c>
      <c r="AG257" s="127"/>
      <c r="AH257" s="118"/>
      <c r="AI257" s="118"/>
      <c r="AJ257" s="118"/>
      <c r="AK257" s="118"/>
    </row>
    <row r="258" spans="1:37" s="1" customFormat="1" ht="9.9499999999999993" customHeight="1">
      <c r="A258" s="283"/>
      <c r="B258" s="110"/>
      <c r="C258" s="111" t="s">
        <v>589</v>
      </c>
      <c r="D258" s="112"/>
      <c r="E258" s="112"/>
      <c r="F258" s="113"/>
      <c r="G258" s="114">
        <f t="shared" si="147"/>
        <v>243.4</v>
      </c>
      <c r="H258" s="115">
        <f t="shared" si="148"/>
        <v>450</v>
      </c>
      <c r="I258" s="116">
        <f t="shared" si="149"/>
        <v>109530</v>
      </c>
      <c r="J258" s="113"/>
      <c r="K258" s="117">
        <f t="shared" si="150"/>
        <v>99</v>
      </c>
      <c r="L258" s="118">
        <f t="shared" si="151"/>
        <v>450</v>
      </c>
      <c r="M258" s="118">
        <f t="shared" si="155"/>
        <v>44550</v>
      </c>
      <c r="N258" s="128">
        <f t="shared" si="152"/>
        <v>144.4</v>
      </c>
      <c r="O258" s="118">
        <f t="shared" si="153"/>
        <v>450</v>
      </c>
      <c r="P258" s="118">
        <f t="shared" si="131"/>
        <v>64980</v>
      </c>
      <c r="Q258" s="293"/>
      <c r="R258" s="131">
        <v>99</v>
      </c>
      <c r="S258" s="118">
        <v>450</v>
      </c>
      <c r="T258" s="122">
        <f>IFERROR(SUM(R258*S258), "")</f>
        <v>44550</v>
      </c>
      <c r="U258" s="124"/>
      <c r="V258" s="118"/>
      <c r="W258" s="126"/>
      <c r="X258" s="118"/>
      <c r="Y258" s="118"/>
      <c r="Z258" s="126"/>
      <c r="AA258" s="125">
        <v>144.4</v>
      </c>
      <c r="AB258" s="118">
        <f>IFERROR(SUM(S258), "")</f>
        <v>450</v>
      </c>
      <c r="AC258" s="122">
        <f>IFERROR(SUM(AA258*AB258), "")</f>
        <v>64980</v>
      </c>
      <c r="AD258" s="124"/>
      <c r="AE258" s="118">
        <f>IFERROR(SUM(S258), "")</f>
        <v>450</v>
      </c>
      <c r="AF258" s="122">
        <f>IFERROR(SUM(AD258*AE258), "")</f>
        <v>0</v>
      </c>
      <c r="AG258" s="127"/>
      <c r="AH258" s="118"/>
      <c r="AI258" s="118"/>
      <c r="AJ258" s="118"/>
      <c r="AK258" s="118"/>
    </row>
    <row r="259" spans="1:37" s="1" customFormat="1" ht="9.9499999999999993" customHeight="1">
      <c r="A259" s="283"/>
      <c r="B259" s="110"/>
      <c r="C259" s="111"/>
      <c r="D259" s="112"/>
      <c r="E259" s="112"/>
      <c r="F259" s="113"/>
      <c r="G259" s="114">
        <f t="shared" si="147"/>
        <v>0</v>
      </c>
      <c r="H259" s="115" t="str">
        <f t="shared" si="148"/>
        <v/>
      </c>
      <c r="I259" s="116">
        <f t="shared" si="149"/>
        <v>204430</v>
      </c>
      <c r="J259" s="113"/>
      <c r="K259" s="117">
        <f t="shared" si="150"/>
        <v>0</v>
      </c>
      <c r="L259" s="118" t="str">
        <f t="shared" si="151"/>
        <v/>
      </c>
      <c r="M259" s="118">
        <f t="shared" si="155"/>
        <v>77050</v>
      </c>
      <c r="N259" s="128">
        <f t="shared" si="152"/>
        <v>0</v>
      </c>
      <c r="O259" s="118" t="str">
        <f t="shared" si="153"/>
        <v/>
      </c>
      <c r="P259" s="118">
        <f t="shared" si="131"/>
        <v>127380</v>
      </c>
      <c r="Q259" s="293"/>
      <c r="R259" s="131"/>
      <c r="S259" s="148" t="s">
        <v>549</v>
      </c>
      <c r="T259" s="149">
        <f>IFERROR(SUM(T256:T258), "")</f>
        <v>77050</v>
      </c>
      <c r="U259" s="124"/>
      <c r="V259" s="118">
        <f>IFERROR(SUM(S259), "")</f>
        <v>0</v>
      </c>
      <c r="W259" s="126"/>
      <c r="X259" s="118"/>
      <c r="Y259" s="118">
        <f>IFERROR(SUM(S259), "")</f>
        <v>0</v>
      </c>
      <c r="Z259" s="126"/>
      <c r="AA259" s="125"/>
      <c r="AB259" s="148" t="s">
        <v>549</v>
      </c>
      <c r="AC259" s="149">
        <f>IFERROR(SUM(AC256:AC258), "")</f>
        <v>127380</v>
      </c>
      <c r="AD259" s="124"/>
      <c r="AE259" s="148" t="s">
        <v>549</v>
      </c>
      <c r="AF259" s="149">
        <f>IFERROR(SUM(AF256:AF258), "")</f>
        <v>0</v>
      </c>
      <c r="AG259" s="127"/>
      <c r="AH259" s="118"/>
      <c r="AI259" s="118"/>
      <c r="AJ259" s="118"/>
      <c r="AK259" s="118"/>
    </row>
    <row r="260" spans="1:37" s="1" customFormat="1" ht="9.9499999999999993" customHeight="1">
      <c r="A260" s="283"/>
      <c r="B260" s="110"/>
      <c r="C260" s="111"/>
      <c r="D260" s="112"/>
      <c r="E260" s="112"/>
      <c r="F260" s="113"/>
      <c r="G260" s="114"/>
      <c r="H260" s="115"/>
      <c r="I260" s="129">
        <f t="shared" si="149"/>
        <v>9019455</v>
      </c>
      <c r="J260" s="113"/>
      <c r="K260" s="106"/>
      <c r="L260" s="118"/>
      <c r="M260" s="107">
        <f t="shared" si="155"/>
        <v>6947270</v>
      </c>
      <c r="N260" s="119"/>
      <c r="O260" s="118"/>
      <c r="P260" s="130">
        <f t="shared" si="131"/>
        <v>2072185</v>
      </c>
      <c r="Q260" s="293"/>
      <c r="R260" s="153"/>
      <c r="S260" s="157" t="s">
        <v>598</v>
      </c>
      <c r="T260" s="145">
        <f>IFERROR(SUM(T232:T259)/2, "")</f>
        <v>6947270</v>
      </c>
      <c r="U260" s="146"/>
      <c r="V260" s="134" t="s">
        <v>390</v>
      </c>
      <c r="W260" s="145">
        <f>IFERROR(SUM(W232:W259)/2, "")</f>
        <v>0</v>
      </c>
      <c r="X260" s="147"/>
      <c r="Y260" s="134" t="s">
        <v>390</v>
      </c>
      <c r="Z260" s="145">
        <f>IFERROR(SUM(Z232:Z259)/2, "")</f>
        <v>0</v>
      </c>
      <c r="AA260" s="125"/>
      <c r="AB260" s="134" t="s">
        <v>390</v>
      </c>
      <c r="AC260" s="145">
        <f>IFERROR(SUM(AC232:AC259)/2, "")</f>
        <v>1984615</v>
      </c>
      <c r="AD260" s="124"/>
      <c r="AE260" s="134" t="s">
        <v>390</v>
      </c>
      <c r="AF260" s="145">
        <f>IFERROR(SUM(AF232:AF259)/2, "")</f>
        <v>87570</v>
      </c>
      <c r="AG260" s="127"/>
      <c r="AH260" s="118"/>
      <c r="AI260" s="118"/>
      <c r="AJ260" s="118"/>
      <c r="AK260" s="118"/>
    </row>
    <row r="261" spans="1:37" s="1" customFormat="1" ht="9.9499999999999993" customHeight="1">
      <c r="A261" s="283"/>
      <c r="B261" s="135"/>
      <c r="C261" s="136"/>
      <c r="D261" s="137"/>
      <c r="E261" s="137"/>
      <c r="F261" s="138"/>
      <c r="G261" s="139"/>
      <c r="H261" s="140"/>
      <c r="I261" s="105"/>
      <c r="J261" s="138"/>
      <c r="K261" s="117">
        <f t="shared" ref="K261:K267" si="158">IFERROR(SUM(R261+U261+X261), "")</f>
        <v>0</v>
      </c>
      <c r="L261" s="118" t="str">
        <f t="shared" ref="L261:L267" si="159">IFERROR(SUM(M261/K261), "")</f>
        <v/>
      </c>
      <c r="M261" s="118">
        <f t="shared" si="155"/>
        <v>0</v>
      </c>
      <c r="N261" s="128">
        <f t="shared" ref="N261:N267" si="160">IFERROR(SUM(AA261+AD261), "")</f>
        <v>0</v>
      </c>
      <c r="O261" s="118" t="str">
        <f t="shared" ref="O261:O267" si="161">IFERROR(SUM(P261/N261), "")</f>
        <v/>
      </c>
      <c r="P261" s="118">
        <f t="shared" si="131"/>
        <v>0</v>
      </c>
      <c r="Q261" s="293"/>
      <c r="R261" s="131"/>
      <c r="S261" s="158"/>
      <c r="T261" s="155"/>
      <c r="U261" s="124"/>
      <c r="V261" s="118">
        <f>IFERROR(SUM(S261), "")</f>
        <v>0</v>
      </c>
      <c r="W261" s="126"/>
      <c r="X261" s="118"/>
      <c r="Y261" s="118">
        <f>IFERROR(SUM(S261), "")</f>
        <v>0</v>
      </c>
      <c r="Z261" s="126"/>
      <c r="AA261" s="125"/>
      <c r="AB261" s="118">
        <f>IFERROR(SUM(S261), "")</f>
        <v>0</v>
      </c>
      <c r="AC261" s="126"/>
      <c r="AD261" s="124"/>
      <c r="AE261" s="118">
        <f>IFERROR(SUM(S261), "")</f>
        <v>0</v>
      </c>
      <c r="AF261" s="126"/>
      <c r="AG261" s="127"/>
      <c r="AH261" s="118"/>
      <c r="AI261" s="118"/>
      <c r="AJ261" s="118"/>
      <c r="AK261" s="118"/>
    </row>
    <row r="262" spans="1:37" s="235" customFormat="1" ht="9.9499999999999993" customHeight="1">
      <c r="A262" s="283"/>
      <c r="B262" s="218" t="s">
        <v>599</v>
      </c>
      <c r="C262" s="219" t="s">
        <v>600</v>
      </c>
      <c r="D262" s="220"/>
      <c r="E262" s="220" t="s">
        <v>601</v>
      </c>
      <c r="F262" s="221"/>
      <c r="G262" s="222">
        <f t="shared" ref="G262:G267" si="162">IFERROR(SUM(K262+N262), "")</f>
        <v>11785</v>
      </c>
      <c r="H262" s="223">
        <f t="shared" ref="H262:H267" si="163">IFERROR(SUM(I262/G262), "")</f>
        <v>50</v>
      </c>
      <c r="I262" s="224">
        <f t="shared" ref="I262:I282" si="164">IFERROR(SUM(M262+P262), "")</f>
        <v>589250</v>
      </c>
      <c r="J262" s="221"/>
      <c r="K262" s="225">
        <f t="shared" si="158"/>
        <v>9377.5</v>
      </c>
      <c r="L262" s="226">
        <f t="shared" si="159"/>
        <v>50.000000000000007</v>
      </c>
      <c r="M262" s="226">
        <f t="shared" si="155"/>
        <v>468875.00000000006</v>
      </c>
      <c r="N262" s="227">
        <f t="shared" si="160"/>
        <v>2407.5</v>
      </c>
      <c r="O262" s="226">
        <f t="shared" si="161"/>
        <v>50</v>
      </c>
      <c r="P262" s="226">
        <f t="shared" si="131"/>
        <v>120375</v>
      </c>
      <c r="Q262" s="292"/>
      <c r="R262" s="229">
        <v>8751.7000000000007</v>
      </c>
      <c r="S262" s="236">
        <v>50</v>
      </c>
      <c r="T262" s="230">
        <f t="shared" ref="T262:T267" si="165">IFERROR(SUM(R262*S262), "")</f>
        <v>437585.00000000006</v>
      </c>
      <c r="U262" s="231">
        <v>337</v>
      </c>
      <c r="V262" s="228">
        <f>IFERROR(SUM(S262), "")</f>
        <v>50</v>
      </c>
      <c r="W262" s="230">
        <f>IFERROR(SUM(U262*V262), "")</f>
        <v>16850</v>
      </c>
      <c r="X262" s="231">
        <v>288.8</v>
      </c>
      <c r="Y262" s="228">
        <f>IFERROR(SUM(S262), "")</f>
        <v>50</v>
      </c>
      <c r="Z262" s="230">
        <f>IFERROR(SUM(X262*Y262), "")</f>
        <v>14440</v>
      </c>
      <c r="AA262" s="233">
        <v>1955.6</v>
      </c>
      <c r="AB262" s="228">
        <f>IFERROR(SUM(S262), "")</f>
        <v>50</v>
      </c>
      <c r="AC262" s="230">
        <f t="shared" ref="AC262:AC267" si="166">IFERROR(SUM(AA262*AB262), "")</f>
        <v>97780</v>
      </c>
      <c r="AD262" s="231">
        <v>451.9</v>
      </c>
      <c r="AE262" s="228">
        <f>IFERROR(SUM(S262), "")</f>
        <v>50</v>
      </c>
      <c r="AF262" s="237">
        <f t="shared" ref="AF262:AF267" si="167">IFERROR(SUM(AD262*AE262), "")</f>
        <v>22595</v>
      </c>
      <c r="AG262" s="234"/>
      <c r="AH262" s="228"/>
      <c r="AI262" s="228"/>
      <c r="AJ262" s="228"/>
      <c r="AK262" s="228"/>
    </row>
    <row r="263" spans="1:37" s="1" customFormat="1" ht="9.9499999999999993" customHeight="1">
      <c r="A263" s="283"/>
      <c r="B263" s="110"/>
      <c r="C263" s="111" t="s">
        <v>447</v>
      </c>
      <c r="D263" s="112"/>
      <c r="E263" s="112" t="s">
        <v>602</v>
      </c>
      <c r="F263" s="113"/>
      <c r="G263" s="114">
        <f t="shared" si="162"/>
        <v>10911.6</v>
      </c>
      <c r="H263" s="115">
        <f t="shared" si="163"/>
        <v>400</v>
      </c>
      <c r="I263" s="116">
        <f t="shared" si="164"/>
        <v>4364640</v>
      </c>
      <c r="J263" s="113"/>
      <c r="K263" s="117">
        <f t="shared" si="158"/>
        <v>7643</v>
      </c>
      <c r="L263" s="118">
        <f t="shared" si="159"/>
        <v>400</v>
      </c>
      <c r="M263" s="118">
        <f t="shared" si="155"/>
        <v>3057200</v>
      </c>
      <c r="N263" s="128">
        <f t="shared" si="160"/>
        <v>3268.6</v>
      </c>
      <c r="O263" s="118">
        <f t="shared" si="161"/>
        <v>400</v>
      </c>
      <c r="P263" s="118">
        <f t="shared" ref="P263:P282" si="168">IFERROR(SUM(AC263+AF263), "")</f>
        <v>1307440</v>
      </c>
      <c r="Q263" s="293"/>
      <c r="R263" s="131">
        <v>4155</v>
      </c>
      <c r="S263" s="159">
        <v>400</v>
      </c>
      <c r="T263" s="122">
        <f t="shared" si="165"/>
        <v>1662000</v>
      </c>
      <c r="U263" s="124">
        <v>1395</v>
      </c>
      <c r="V263" s="118">
        <f>IFERROR(SUM(S263), "")</f>
        <v>400</v>
      </c>
      <c r="W263" s="122">
        <f>IFERROR(SUM(U263*V263), "")</f>
        <v>558000</v>
      </c>
      <c r="X263" s="124">
        <v>2093</v>
      </c>
      <c r="Y263" s="118">
        <f>IFERROR(SUM(S263), "")</f>
        <v>400</v>
      </c>
      <c r="Z263" s="122">
        <f>IFERROR(SUM(X263*Y263), "")</f>
        <v>837200</v>
      </c>
      <c r="AA263" s="125">
        <v>2410</v>
      </c>
      <c r="AB263" s="118">
        <f>IFERROR(SUM(S263), "")</f>
        <v>400</v>
      </c>
      <c r="AC263" s="122">
        <f t="shared" si="166"/>
        <v>964000</v>
      </c>
      <c r="AD263" s="124">
        <v>858.6</v>
      </c>
      <c r="AE263" s="118">
        <f>IFERROR(SUM(S263), "")</f>
        <v>400</v>
      </c>
      <c r="AF263" s="122">
        <f t="shared" si="167"/>
        <v>343440</v>
      </c>
      <c r="AG263" s="127"/>
      <c r="AH263" s="118"/>
      <c r="AI263" s="118"/>
      <c r="AJ263" s="118"/>
      <c r="AK263" s="118"/>
    </row>
    <row r="264" spans="1:37" s="1" customFormat="1" ht="9.9499999999999993" customHeight="1">
      <c r="A264" s="283"/>
      <c r="B264" s="110"/>
      <c r="C264" s="111" t="s">
        <v>603</v>
      </c>
      <c r="D264" s="112"/>
      <c r="E264" s="112" t="s">
        <v>604</v>
      </c>
      <c r="F264" s="113"/>
      <c r="G264" s="114">
        <f t="shared" si="162"/>
        <v>606.59999999999991</v>
      </c>
      <c r="H264" s="115">
        <f t="shared" si="163"/>
        <v>2045.1038575667658</v>
      </c>
      <c r="I264" s="116">
        <f t="shared" si="164"/>
        <v>1240560</v>
      </c>
      <c r="J264" s="113"/>
      <c r="K264" s="117">
        <f t="shared" si="158"/>
        <v>426.4</v>
      </c>
      <c r="L264" s="118">
        <f t="shared" si="159"/>
        <v>2200</v>
      </c>
      <c r="M264" s="118">
        <f t="shared" si="155"/>
        <v>938080</v>
      </c>
      <c r="N264" s="128">
        <f t="shared" si="160"/>
        <v>180.2</v>
      </c>
      <c r="O264" s="118">
        <f t="shared" si="161"/>
        <v>1678.5793562708104</v>
      </c>
      <c r="P264" s="118">
        <f t="shared" si="168"/>
        <v>302480</v>
      </c>
      <c r="Q264" s="293"/>
      <c r="R264" s="131">
        <v>426.4</v>
      </c>
      <c r="S264" s="159">
        <v>2200</v>
      </c>
      <c r="T264" s="122">
        <f t="shared" si="165"/>
        <v>938080</v>
      </c>
      <c r="U264" s="124"/>
      <c r="V264" s="118"/>
      <c r="W264" s="122"/>
      <c r="X264" s="124"/>
      <c r="Y264" s="118"/>
      <c r="Z264" s="126"/>
      <c r="AA264" s="125">
        <v>128</v>
      </c>
      <c r="AB264" s="118">
        <f>IFERROR(SUM(S264), "")</f>
        <v>2200</v>
      </c>
      <c r="AC264" s="122">
        <f t="shared" si="166"/>
        <v>281600</v>
      </c>
      <c r="AD264" s="124">
        <v>52.2</v>
      </c>
      <c r="AE264" s="118">
        <v>400</v>
      </c>
      <c r="AF264" s="122">
        <f t="shared" si="167"/>
        <v>20880</v>
      </c>
      <c r="AG264" s="127"/>
      <c r="AH264" s="118"/>
      <c r="AI264" s="118"/>
      <c r="AJ264" s="118"/>
      <c r="AK264" s="118"/>
    </row>
    <row r="265" spans="1:37" s="1" customFormat="1" ht="9.9499999999999993" customHeight="1">
      <c r="A265" s="283"/>
      <c r="B265" s="110"/>
      <c r="C265" s="111" t="s">
        <v>605</v>
      </c>
      <c r="D265" s="112"/>
      <c r="E265" s="112" t="s">
        <v>606</v>
      </c>
      <c r="F265" s="113"/>
      <c r="G265" s="114">
        <f t="shared" si="162"/>
        <v>186</v>
      </c>
      <c r="H265" s="115">
        <f t="shared" si="163"/>
        <v>50</v>
      </c>
      <c r="I265" s="116">
        <f t="shared" si="164"/>
        <v>9300</v>
      </c>
      <c r="J265" s="113"/>
      <c r="K265" s="117">
        <f t="shared" si="158"/>
        <v>186</v>
      </c>
      <c r="L265" s="118">
        <f t="shared" si="159"/>
        <v>50</v>
      </c>
      <c r="M265" s="118">
        <f t="shared" si="155"/>
        <v>9300</v>
      </c>
      <c r="N265" s="128">
        <f t="shared" si="160"/>
        <v>0</v>
      </c>
      <c r="O265" s="118" t="str">
        <f t="shared" si="161"/>
        <v/>
      </c>
      <c r="P265" s="118">
        <f t="shared" si="168"/>
        <v>0</v>
      </c>
      <c r="Q265" s="293"/>
      <c r="R265" s="131">
        <v>186</v>
      </c>
      <c r="S265" s="159">
        <v>50</v>
      </c>
      <c r="T265" s="122">
        <f t="shared" si="165"/>
        <v>9300</v>
      </c>
      <c r="U265" s="124"/>
      <c r="V265" s="118"/>
      <c r="W265" s="122"/>
      <c r="X265" s="124"/>
      <c r="Y265" s="118"/>
      <c r="Z265" s="126"/>
      <c r="AA265" s="125"/>
      <c r="AB265" s="118">
        <f>IFERROR(SUM(S265), "")</f>
        <v>50</v>
      </c>
      <c r="AC265" s="122">
        <f t="shared" si="166"/>
        <v>0</v>
      </c>
      <c r="AD265" s="124"/>
      <c r="AE265" s="118">
        <f>IFERROR(SUM(S265), "")</f>
        <v>50</v>
      </c>
      <c r="AF265" s="122">
        <f t="shared" si="167"/>
        <v>0</v>
      </c>
      <c r="AG265" s="127"/>
      <c r="AH265" s="118"/>
      <c r="AI265" s="118"/>
      <c r="AJ265" s="118"/>
      <c r="AK265" s="118"/>
    </row>
    <row r="266" spans="1:37" s="1" customFormat="1" ht="9.9499999999999993" customHeight="1">
      <c r="A266" s="283"/>
      <c r="B266" s="110"/>
      <c r="C266" s="111" t="s">
        <v>607</v>
      </c>
      <c r="D266" s="112"/>
      <c r="E266" s="112" t="s">
        <v>602</v>
      </c>
      <c r="F266" s="113"/>
      <c r="G266" s="114">
        <f t="shared" si="162"/>
        <v>26.2</v>
      </c>
      <c r="H266" s="115">
        <f t="shared" si="163"/>
        <v>384.73282442748092</v>
      </c>
      <c r="I266" s="116">
        <f t="shared" si="164"/>
        <v>10080</v>
      </c>
      <c r="J266" s="113"/>
      <c r="K266" s="117">
        <f t="shared" si="158"/>
        <v>1</v>
      </c>
      <c r="L266" s="118">
        <f t="shared" si="159"/>
        <v>0</v>
      </c>
      <c r="M266" s="118">
        <f t="shared" ref="M266:M282" si="169">IFERROR(SUM(T266+W266+Z266), "")</f>
        <v>0</v>
      </c>
      <c r="N266" s="128">
        <f t="shared" si="160"/>
        <v>25.2</v>
      </c>
      <c r="O266" s="118">
        <f t="shared" si="161"/>
        <v>400</v>
      </c>
      <c r="P266" s="118">
        <f t="shared" si="168"/>
        <v>10080</v>
      </c>
      <c r="Q266" s="293"/>
      <c r="R266" s="131">
        <v>1</v>
      </c>
      <c r="S266" s="159"/>
      <c r="T266" s="122">
        <f t="shared" si="165"/>
        <v>0</v>
      </c>
      <c r="U266" s="124"/>
      <c r="V266" s="118">
        <f>IFERROR(SUM(S266), "")</f>
        <v>0</v>
      </c>
      <c r="W266" s="122"/>
      <c r="X266" s="118"/>
      <c r="Y266" s="118">
        <f>IFERROR(SUM(S266), "")</f>
        <v>0</v>
      </c>
      <c r="Z266" s="126"/>
      <c r="AA266" s="125">
        <v>25.2</v>
      </c>
      <c r="AB266" s="118">
        <v>400</v>
      </c>
      <c r="AC266" s="122">
        <f t="shared" si="166"/>
        <v>10080</v>
      </c>
      <c r="AD266" s="124"/>
      <c r="AE266" s="118">
        <f>IFERROR(SUM(S266), "")</f>
        <v>0</v>
      </c>
      <c r="AF266" s="122">
        <f t="shared" si="167"/>
        <v>0</v>
      </c>
      <c r="AG266" s="127"/>
      <c r="AH266" s="118"/>
      <c r="AI266" s="118"/>
      <c r="AJ266" s="118"/>
      <c r="AK266" s="118"/>
    </row>
    <row r="267" spans="1:37" s="1" customFormat="1" ht="9.9499999999999993" customHeight="1">
      <c r="A267" s="283"/>
      <c r="B267" s="110"/>
      <c r="C267" s="111" t="s">
        <v>608</v>
      </c>
      <c r="D267" s="112"/>
      <c r="E267" s="112" t="s">
        <v>609</v>
      </c>
      <c r="F267" s="113"/>
      <c r="G267" s="114">
        <f t="shared" si="162"/>
        <v>66</v>
      </c>
      <c r="H267" s="115">
        <f t="shared" si="163"/>
        <v>20000</v>
      </c>
      <c r="I267" s="116">
        <f t="shared" si="164"/>
        <v>1320000</v>
      </c>
      <c r="J267" s="113"/>
      <c r="K267" s="117">
        <f t="shared" si="158"/>
        <v>48</v>
      </c>
      <c r="L267" s="118">
        <f t="shared" si="159"/>
        <v>20000</v>
      </c>
      <c r="M267" s="118">
        <f t="shared" si="169"/>
        <v>960000</v>
      </c>
      <c r="N267" s="128">
        <f t="shared" si="160"/>
        <v>18</v>
      </c>
      <c r="O267" s="118">
        <f t="shared" si="161"/>
        <v>20000</v>
      </c>
      <c r="P267" s="118">
        <f t="shared" si="168"/>
        <v>360000</v>
      </c>
      <c r="Q267" s="293"/>
      <c r="R267" s="131">
        <v>20</v>
      </c>
      <c r="S267" s="159">
        <v>20000</v>
      </c>
      <c r="T267" s="122">
        <f t="shared" si="165"/>
        <v>400000</v>
      </c>
      <c r="U267" s="124">
        <v>18</v>
      </c>
      <c r="V267" s="118">
        <v>20000</v>
      </c>
      <c r="W267" s="122">
        <f>IFERROR(SUM(U267*V267), "")</f>
        <v>360000</v>
      </c>
      <c r="X267" s="124">
        <v>10</v>
      </c>
      <c r="Y267" s="118">
        <f>IFERROR(SUM(S267), "")</f>
        <v>20000</v>
      </c>
      <c r="Z267" s="122">
        <f>IFERROR(SUM(X267*Y267), "")</f>
        <v>200000</v>
      </c>
      <c r="AA267" s="125">
        <v>12</v>
      </c>
      <c r="AB267" s="118">
        <f>IFERROR(SUM(S267), "")</f>
        <v>20000</v>
      </c>
      <c r="AC267" s="122">
        <f t="shared" si="166"/>
        <v>240000</v>
      </c>
      <c r="AD267" s="124">
        <v>6</v>
      </c>
      <c r="AE267" s="118">
        <f>IFERROR(SUM(S267), "")</f>
        <v>20000</v>
      </c>
      <c r="AF267" s="122">
        <f t="shared" si="167"/>
        <v>120000</v>
      </c>
      <c r="AG267" s="127"/>
      <c r="AH267" s="118"/>
      <c r="AI267" s="118"/>
      <c r="AJ267" s="118"/>
      <c r="AK267" s="118"/>
    </row>
    <row r="268" spans="1:37" s="1" customFormat="1" ht="9.9499999999999993" customHeight="1">
      <c r="A268" s="283"/>
      <c r="B268" s="110"/>
      <c r="C268" s="111"/>
      <c r="D268" s="112"/>
      <c r="E268" s="112"/>
      <c r="F268" s="113"/>
      <c r="G268" s="114"/>
      <c r="H268" s="115"/>
      <c r="I268" s="129">
        <f t="shared" si="164"/>
        <v>7533830</v>
      </c>
      <c r="J268" s="113"/>
      <c r="K268" s="106"/>
      <c r="L268" s="118"/>
      <c r="M268" s="107">
        <f t="shared" si="169"/>
        <v>5433455</v>
      </c>
      <c r="N268" s="119"/>
      <c r="O268" s="118"/>
      <c r="P268" s="130">
        <f t="shared" si="168"/>
        <v>2100375</v>
      </c>
      <c r="Q268" s="293"/>
      <c r="R268" s="153"/>
      <c r="S268" s="157" t="s">
        <v>610</v>
      </c>
      <c r="T268" s="145">
        <f>IFERROR(SUM(T262:T267), "")</f>
        <v>3446965</v>
      </c>
      <c r="U268" s="146"/>
      <c r="V268" s="134" t="s">
        <v>390</v>
      </c>
      <c r="W268" s="145">
        <f>IFERROR(SUM(W262:W267), "")</f>
        <v>934850</v>
      </c>
      <c r="X268" s="147"/>
      <c r="Y268" s="134" t="s">
        <v>390</v>
      </c>
      <c r="Z268" s="145">
        <f>IFERROR(SUM(Z262:Z267), "")</f>
        <v>1051640</v>
      </c>
      <c r="AA268" s="125"/>
      <c r="AB268" s="134" t="s">
        <v>390</v>
      </c>
      <c r="AC268" s="145">
        <f>IFERROR(SUM(AC262:AC267), "")</f>
        <v>1593460</v>
      </c>
      <c r="AD268" s="124"/>
      <c r="AE268" s="134" t="s">
        <v>390</v>
      </c>
      <c r="AF268" s="145">
        <f>IFERROR(SUM(AF262:AF267), "")</f>
        <v>506915</v>
      </c>
      <c r="AG268" s="127"/>
      <c r="AH268" s="118"/>
      <c r="AI268" s="118"/>
      <c r="AJ268" s="118"/>
      <c r="AK268" s="118"/>
    </row>
    <row r="269" spans="1:37" s="1" customFormat="1" ht="9.9499999999999993" customHeight="1">
      <c r="A269" s="283"/>
      <c r="B269" s="135"/>
      <c r="C269" s="136"/>
      <c r="D269" s="137"/>
      <c r="E269" s="137"/>
      <c r="F269" s="138"/>
      <c r="G269" s="114">
        <f t="shared" ref="G269:G281" si="170">IFERROR(SUM(K269+N269), "")</f>
        <v>0</v>
      </c>
      <c r="H269" s="115" t="str">
        <f t="shared" ref="H269:H281" si="171">IFERROR(SUM(I269/G269), "")</f>
        <v/>
      </c>
      <c r="I269" s="116">
        <f t="shared" si="164"/>
        <v>0</v>
      </c>
      <c r="J269" s="138"/>
      <c r="K269" s="117">
        <f t="shared" ref="K269:K281" si="172">IFERROR(SUM(R269+U269+X269), "")</f>
        <v>0</v>
      </c>
      <c r="L269" s="118" t="str">
        <f t="shared" ref="L269:L281" si="173">IFERROR(SUM(M269/K269), "")</f>
        <v/>
      </c>
      <c r="M269" s="118">
        <f t="shared" si="169"/>
        <v>0</v>
      </c>
      <c r="N269" s="128">
        <f t="shared" ref="N269:N281" si="174">IFERROR(SUM(AA269+AD269), "")</f>
        <v>0</v>
      </c>
      <c r="O269" s="118" t="str">
        <f t="shared" ref="O269:O281" si="175">IFERROR(SUM(P269/N269), "")</f>
        <v/>
      </c>
      <c r="P269" s="118">
        <f t="shared" si="168"/>
        <v>0</v>
      </c>
      <c r="Q269" s="293"/>
      <c r="R269" s="131"/>
      <c r="S269" s="158"/>
      <c r="T269" s="155"/>
      <c r="U269" s="124"/>
      <c r="V269" s="118">
        <f>IFERROR(SUM(S269), "")</f>
        <v>0</v>
      </c>
      <c r="W269" s="126"/>
      <c r="X269" s="118"/>
      <c r="Y269" s="118">
        <f>IFERROR(SUM(S269), "")</f>
        <v>0</v>
      </c>
      <c r="Z269" s="126"/>
      <c r="AA269" s="125"/>
      <c r="AB269" s="118">
        <f>IFERROR(SUM(S269), "")</f>
        <v>0</v>
      </c>
      <c r="AC269" s="126"/>
      <c r="AD269" s="124"/>
      <c r="AE269" s="118">
        <f>IFERROR(SUM(S269), "")</f>
        <v>0</v>
      </c>
      <c r="AF269" s="126"/>
      <c r="AG269" s="127"/>
      <c r="AH269" s="118"/>
      <c r="AI269" s="118"/>
      <c r="AJ269" s="118"/>
      <c r="AK269" s="118"/>
    </row>
    <row r="270" spans="1:37" s="235" customFormat="1" ht="9.9499999999999993" customHeight="1">
      <c r="A270" s="283"/>
      <c r="B270" s="218" t="s">
        <v>611</v>
      </c>
      <c r="C270" s="219" t="s">
        <v>612</v>
      </c>
      <c r="D270" s="220"/>
      <c r="E270" s="220"/>
      <c r="F270" s="221"/>
      <c r="G270" s="222">
        <f t="shared" si="170"/>
        <v>122</v>
      </c>
      <c r="H270" s="223">
        <f t="shared" si="171"/>
        <v>686.88524590163934</v>
      </c>
      <c r="I270" s="224">
        <f t="shared" si="164"/>
        <v>83800</v>
      </c>
      <c r="J270" s="221"/>
      <c r="K270" s="225">
        <f t="shared" si="172"/>
        <v>92</v>
      </c>
      <c r="L270" s="226">
        <f t="shared" si="173"/>
        <v>650</v>
      </c>
      <c r="M270" s="226">
        <f t="shared" si="169"/>
        <v>59800</v>
      </c>
      <c r="N270" s="227">
        <f t="shared" si="174"/>
        <v>30</v>
      </c>
      <c r="O270" s="226">
        <f t="shared" si="175"/>
        <v>800</v>
      </c>
      <c r="P270" s="226">
        <f t="shared" si="168"/>
        <v>24000</v>
      </c>
      <c r="Q270" s="292"/>
      <c r="R270" s="229">
        <v>92</v>
      </c>
      <c r="S270" s="228">
        <v>650</v>
      </c>
      <c r="T270" s="230">
        <f t="shared" ref="T270:T280" si="176">IFERROR(SUM(R270*S270), "")</f>
        <v>59800</v>
      </c>
      <c r="U270" s="231"/>
      <c r="V270" s="228"/>
      <c r="W270" s="230"/>
      <c r="X270" s="228"/>
      <c r="Y270" s="228">
        <f>IFERROR(SUM(S270), "")</f>
        <v>650</v>
      </c>
      <c r="Z270" s="232"/>
      <c r="AA270" s="233">
        <v>30</v>
      </c>
      <c r="AB270" s="228">
        <v>800</v>
      </c>
      <c r="AC270" s="230">
        <f t="shared" ref="AC270:AC280" si="177">IFERROR(SUM(AA270*AB270), "")</f>
        <v>24000</v>
      </c>
      <c r="AD270" s="231"/>
      <c r="AE270" s="228">
        <v>800</v>
      </c>
      <c r="AF270" s="230">
        <f t="shared" ref="AF270:AF280" si="178">IFERROR(SUM(AD270*AE270), "")</f>
        <v>0</v>
      </c>
      <c r="AG270" s="234"/>
      <c r="AH270" s="228"/>
      <c r="AI270" s="228"/>
      <c r="AJ270" s="228"/>
      <c r="AK270" s="228"/>
    </row>
    <row r="271" spans="1:37" s="1" customFormat="1" ht="9.9499999999999993" customHeight="1">
      <c r="A271" s="283"/>
      <c r="B271" s="110"/>
      <c r="C271" s="111" t="s">
        <v>613</v>
      </c>
      <c r="D271" s="112"/>
      <c r="E271" s="112"/>
      <c r="F271" s="113"/>
      <c r="G271" s="114">
        <f t="shared" si="170"/>
        <v>4</v>
      </c>
      <c r="H271" s="115">
        <f t="shared" si="171"/>
        <v>212500</v>
      </c>
      <c r="I271" s="116">
        <f t="shared" si="164"/>
        <v>850000</v>
      </c>
      <c r="J271" s="113"/>
      <c r="K271" s="117">
        <f t="shared" si="172"/>
        <v>3</v>
      </c>
      <c r="L271" s="118">
        <f t="shared" si="173"/>
        <v>210000</v>
      </c>
      <c r="M271" s="118">
        <f t="shared" si="169"/>
        <v>630000</v>
      </c>
      <c r="N271" s="128">
        <f t="shared" si="174"/>
        <v>1</v>
      </c>
      <c r="O271" s="118">
        <f t="shared" si="175"/>
        <v>220000</v>
      </c>
      <c r="P271" s="118">
        <f t="shared" si="168"/>
        <v>220000</v>
      </c>
      <c r="Q271" s="293"/>
      <c r="R271" s="131">
        <v>1</v>
      </c>
      <c r="S271" s="118">
        <v>100000</v>
      </c>
      <c r="T271" s="122">
        <f t="shared" si="176"/>
        <v>100000</v>
      </c>
      <c r="U271" s="124">
        <v>1</v>
      </c>
      <c r="V271" s="118">
        <v>330000</v>
      </c>
      <c r="W271" s="122">
        <f>IFERROR(SUM(U271*V271), "")</f>
        <v>330000</v>
      </c>
      <c r="X271" s="124">
        <v>1</v>
      </c>
      <c r="Y271" s="118">
        <v>200000</v>
      </c>
      <c r="Z271" s="122">
        <f>IFERROR(SUM(X271*Y271), "")</f>
        <v>200000</v>
      </c>
      <c r="AA271" s="125"/>
      <c r="AB271" s="118">
        <f t="shared" ref="AB271:AB279" si="179">IFERROR(SUM(S271), "")</f>
        <v>100000</v>
      </c>
      <c r="AC271" s="122">
        <f t="shared" si="177"/>
        <v>0</v>
      </c>
      <c r="AD271" s="124">
        <v>1</v>
      </c>
      <c r="AE271" s="118">
        <v>220000</v>
      </c>
      <c r="AF271" s="122">
        <f t="shared" si="178"/>
        <v>220000</v>
      </c>
      <c r="AG271" s="127"/>
      <c r="AH271" s="118"/>
      <c r="AI271" s="118"/>
      <c r="AJ271" s="118"/>
      <c r="AK271" s="118"/>
    </row>
    <row r="272" spans="1:37" s="1" customFormat="1" ht="9.9499999999999993" customHeight="1">
      <c r="A272" s="283"/>
      <c r="B272" s="110"/>
      <c r="C272" s="111" t="s">
        <v>614</v>
      </c>
      <c r="D272" s="112"/>
      <c r="E272" s="112"/>
      <c r="F272" s="113"/>
      <c r="G272" s="114">
        <f t="shared" si="170"/>
        <v>2</v>
      </c>
      <c r="H272" s="115">
        <f t="shared" si="171"/>
        <v>290000</v>
      </c>
      <c r="I272" s="116">
        <f t="shared" si="164"/>
        <v>580000</v>
      </c>
      <c r="J272" s="113"/>
      <c r="K272" s="117">
        <f t="shared" si="172"/>
        <v>1</v>
      </c>
      <c r="L272" s="118">
        <f t="shared" si="173"/>
        <v>550000</v>
      </c>
      <c r="M272" s="118">
        <f t="shared" si="169"/>
        <v>550000</v>
      </c>
      <c r="N272" s="128">
        <f t="shared" si="174"/>
        <v>1</v>
      </c>
      <c r="O272" s="118">
        <f t="shared" si="175"/>
        <v>30000</v>
      </c>
      <c r="P272" s="118">
        <f t="shared" si="168"/>
        <v>30000</v>
      </c>
      <c r="Q272" s="293"/>
      <c r="R272" s="131">
        <v>1</v>
      </c>
      <c r="S272" s="118">
        <v>550000</v>
      </c>
      <c r="T272" s="122">
        <f t="shared" si="176"/>
        <v>550000</v>
      </c>
      <c r="U272" s="124"/>
      <c r="V272" s="118"/>
      <c r="W272" s="122"/>
      <c r="X272" s="124"/>
      <c r="Y272" s="118"/>
      <c r="Z272" s="122"/>
      <c r="AA272" s="125"/>
      <c r="AB272" s="118">
        <f t="shared" si="179"/>
        <v>550000</v>
      </c>
      <c r="AC272" s="122">
        <f t="shared" si="177"/>
        <v>0</v>
      </c>
      <c r="AD272" s="124">
        <v>1</v>
      </c>
      <c r="AE272" s="118">
        <v>30000</v>
      </c>
      <c r="AF272" s="122">
        <f t="shared" si="178"/>
        <v>30000</v>
      </c>
      <c r="AG272" s="127"/>
      <c r="AH272" s="118"/>
      <c r="AI272" s="118"/>
      <c r="AJ272" s="118"/>
      <c r="AK272" s="118"/>
    </row>
    <row r="273" spans="1:37" s="1" customFormat="1" ht="9.9499999999999993" customHeight="1">
      <c r="A273" s="283"/>
      <c r="B273" s="110"/>
      <c r="C273" s="111" t="s">
        <v>615</v>
      </c>
      <c r="D273" s="112"/>
      <c r="E273" s="112"/>
      <c r="F273" s="113"/>
      <c r="G273" s="114">
        <f t="shared" si="170"/>
        <v>4</v>
      </c>
      <c r="H273" s="115">
        <f t="shared" si="171"/>
        <v>75000</v>
      </c>
      <c r="I273" s="116">
        <f t="shared" si="164"/>
        <v>300000</v>
      </c>
      <c r="J273" s="113"/>
      <c r="K273" s="117">
        <f t="shared" si="172"/>
        <v>3</v>
      </c>
      <c r="L273" s="118">
        <f t="shared" si="173"/>
        <v>66666.666666666672</v>
      </c>
      <c r="M273" s="118">
        <f t="shared" si="169"/>
        <v>200000</v>
      </c>
      <c r="N273" s="128">
        <f t="shared" si="174"/>
        <v>1</v>
      </c>
      <c r="O273" s="118">
        <f t="shared" si="175"/>
        <v>100000</v>
      </c>
      <c r="P273" s="118">
        <f t="shared" si="168"/>
        <v>100000</v>
      </c>
      <c r="Q273" s="293"/>
      <c r="R273" s="131">
        <v>1</v>
      </c>
      <c r="S273" s="118">
        <v>100000</v>
      </c>
      <c r="T273" s="122">
        <f t="shared" si="176"/>
        <v>100000</v>
      </c>
      <c r="U273" s="124">
        <v>1</v>
      </c>
      <c r="V273" s="118">
        <v>50000</v>
      </c>
      <c r="W273" s="122">
        <f t="shared" ref="W273:W280" si="180">IFERROR(SUM(U273*V273), "")</f>
        <v>50000</v>
      </c>
      <c r="X273" s="124">
        <v>1</v>
      </c>
      <c r="Y273" s="118">
        <v>50000</v>
      </c>
      <c r="Z273" s="122">
        <f>IFERROR(SUM(X273*Y273), "")</f>
        <v>50000</v>
      </c>
      <c r="AA273" s="125">
        <v>1</v>
      </c>
      <c r="AB273" s="118">
        <f t="shared" si="179"/>
        <v>100000</v>
      </c>
      <c r="AC273" s="122">
        <f t="shared" si="177"/>
        <v>100000</v>
      </c>
      <c r="AD273" s="124"/>
      <c r="AE273" s="118"/>
      <c r="AF273" s="122">
        <f t="shared" si="178"/>
        <v>0</v>
      </c>
      <c r="AG273" s="127"/>
      <c r="AH273" s="118"/>
      <c r="AI273" s="118"/>
      <c r="AJ273" s="118"/>
      <c r="AK273" s="118"/>
    </row>
    <row r="274" spans="1:37" s="1" customFormat="1" ht="9.9499999999999993" customHeight="1">
      <c r="A274" s="283"/>
      <c r="B274" s="110"/>
      <c r="C274" s="111" t="s">
        <v>616</v>
      </c>
      <c r="D274" s="112"/>
      <c r="E274" s="112"/>
      <c r="F274" s="113"/>
      <c r="G274" s="114">
        <f t="shared" si="170"/>
        <v>60</v>
      </c>
      <c r="H274" s="115">
        <f t="shared" si="171"/>
        <v>2500</v>
      </c>
      <c r="I274" s="116">
        <f t="shared" si="164"/>
        <v>150000</v>
      </c>
      <c r="J274" s="113"/>
      <c r="K274" s="117">
        <f t="shared" si="172"/>
        <v>60</v>
      </c>
      <c r="L274" s="118">
        <f t="shared" si="173"/>
        <v>2500</v>
      </c>
      <c r="M274" s="118">
        <f t="shared" si="169"/>
        <v>150000</v>
      </c>
      <c r="N274" s="128">
        <f t="shared" si="174"/>
        <v>0</v>
      </c>
      <c r="O274" s="118" t="str">
        <f t="shared" si="175"/>
        <v/>
      </c>
      <c r="P274" s="118">
        <f t="shared" si="168"/>
        <v>0</v>
      </c>
      <c r="Q274" s="293"/>
      <c r="R274" s="131">
        <v>60</v>
      </c>
      <c r="S274" s="118">
        <v>2500</v>
      </c>
      <c r="T274" s="122">
        <f t="shared" si="176"/>
        <v>150000</v>
      </c>
      <c r="U274" s="124"/>
      <c r="V274" s="118"/>
      <c r="W274" s="122">
        <f t="shared" si="180"/>
        <v>0</v>
      </c>
      <c r="X274" s="124"/>
      <c r="Y274" s="118"/>
      <c r="Z274" s="122"/>
      <c r="AA274" s="125"/>
      <c r="AB274" s="118">
        <f t="shared" si="179"/>
        <v>2500</v>
      </c>
      <c r="AC274" s="122">
        <f t="shared" si="177"/>
        <v>0</v>
      </c>
      <c r="AD274" s="124"/>
      <c r="AE274" s="118">
        <f t="shared" ref="AE274:AE280" si="181">IFERROR(SUM(S274), "")</f>
        <v>2500</v>
      </c>
      <c r="AF274" s="122">
        <f t="shared" si="178"/>
        <v>0</v>
      </c>
      <c r="AG274" s="127"/>
      <c r="AH274" s="118"/>
      <c r="AI274" s="118"/>
      <c r="AJ274" s="118"/>
      <c r="AK274" s="118"/>
    </row>
    <row r="275" spans="1:37" s="1" customFormat="1" ht="9.9499999999999993" customHeight="1">
      <c r="A275" s="283"/>
      <c r="B275" s="110"/>
      <c r="C275" s="111" t="s">
        <v>617</v>
      </c>
      <c r="D275" s="112"/>
      <c r="E275" s="112"/>
      <c r="F275" s="113"/>
      <c r="G275" s="114">
        <f t="shared" si="170"/>
        <v>29</v>
      </c>
      <c r="H275" s="115">
        <f t="shared" si="171"/>
        <v>15000</v>
      </c>
      <c r="I275" s="116">
        <f t="shared" si="164"/>
        <v>435000</v>
      </c>
      <c r="J275" s="113"/>
      <c r="K275" s="117">
        <f t="shared" si="172"/>
        <v>9</v>
      </c>
      <c r="L275" s="118">
        <f t="shared" si="173"/>
        <v>15000</v>
      </c>
      <c r="M275" s="118">
        <f t="shared" si="169"/>
        <v>135000</v>
      </c>
      <c r="N275" s="128">
        <f t="shared" si="174"/>
        <v>20</v>
      </c>
      <c r="O275" s="118">
        <f t="shared" si="175"/>
        <v>15000</v>
      </c>
      <c r="P275" s="118">
        <f t="shared" si="168"/>
        <v>300000</v>
      </c>
      <c r="Q275" s="293"/>
      <c r="R275" s="131">
        <v>9</v>
      </c>
      <c r="S275" s="118">
        <v>15000</v>
      </c>
      <c r="T275" s="122">
        <f t="shared" si="176"/>
        <v>135000</v>
      </c>
      <c r="U275" s="124"/>
      <c r="V275" s="118"/>
      <c r="W275" s="122">
        <f t="shared" si="180"/>
        <v>0</v>
      </c>
      <c r="X275" s="124"/>
      <c r="Y275" s="118"/>
      <c r="Z275" s="122"/>
      <c r="AA275" s="125">
        <v>20</v>
      </c>
      <c r="AB275" s="118">
        <f t="shared" si="179"/>
        <v>15000</v>
      </c>
      <c r="AC275" s="122">
        <f t="shared" si="177"/>
        <v>300000</v>
      </c>
      <c r="AD275" s="124"/>
      <c r="AE275" s="118">
        <f t="shared" si="181"/>
        <v>15000</v>
      </c>
      <c r="AF275" s="122">
        <f t="shared" si="178"/>
        <v>0</v>
      </c>
      <c r="AG275" s="127"/>
      <c r="AH275" s="118"/>
      <c r="AI275" s="118"/>
      <c r="AJ275" s="118"/>
      <c r="AK275" s="118"/>
    </row>
    <row r="276" spans="1:37" s="1" customFormat="1" ht="9.9499999999999993" customHeight="1">
      <c r="A276" s="283"/>
      <c r="B276" s="110"/>
      <c r="C276" s="111" t="s">
        <v>618</v>
      </c>
      <c r="D276" s="112"/>
      <c r="E276" s="112" t="s">
        <v>619</v>
      </c>
      <c r="F276" s="113"/>
      <c r="G276" s="114">
        <f t="shared" si="170"/>
        <v>48</v>
      </c>
      <c r="H276" s="115">
        <f t="shared" si="171"/>
        <v>43000</v>
      </c>
      <c r="I276" s="116">
        <f t="shared" si="164"/>
        <v>2064000</v>
      </c>
      <c r="J276" s="113"/>
      <c r="K276" s="117">
        <f t="shared" si="172"/>
        <v>36</v>
      </c>
      <c r="L276" s="118">
        <f t="shared" si="173"/>
        <v>43000</v>
      </c>
      <c r="M276" s="118">
        <f t="shared" si="169"/>
        <v>1548000</v>
      </c>
      <c r="N276" s="128">
        <f t="shared" si="174"/>
        <v>12</v>
      </c>
      <c r="O276" s="118">
        <f t="shared" si="175"/>
        <v>43000</v>
      </c>
      <c r="P276" s="118">
        <f t="shared" si="168"/>
        <v>516000</v>
      </c>
      <c r="Q276" s="293"/>
      <c r="R276" s="131">
        <v>24</v>
      </c>
      <c r="S276" s="118">
        <v>43000</v>
      </c>
      <c r="T276" s="122">
        <f t="shared" si="176"/>
        <v>1032000</v>
      </c>
      <c r="U276" s="124">
        <v>12</v>
      </c>
      <c r="V276" s="118">
        <f>IFERROR(SUM(S276), "")</f>
        <v>43000</v>
      </c>
      <c r="W276" s="122">
        <f t="shared" si="180"/>
        <v>516000</v>
      </c>
      <c r="X276" s="124"/>
      <c r="Y276" s="118"/>
      <c r="Z276" s="122"/>
      <c r="AA276" s="125">
        <v>12</v>
      </c>
      <c r="AB276" s="118">
        <f t="shared" si="179"/>
        <v>43000</v>
      </c>
      <c r="AC276" s="122">
        <f t="shared" si="177"/>
        <v>516000</v>
      </c>
      <c r="AD276" s="124"/>
      <c r="AE276" s="118">
        <f t="shared" si="181"/>
        <v>43000</v>
      </c>
      <c r="AF276" s="122">
        <f t="shared" si="178"/>
        <v>0</v>
      </c>
      <c r="AG276" s="127"/>
      <c r="AH276" s="118"/>
      <c r="AI276" s="118"/>
      <c r="AJ276" s="118"/>
      <c r="AK276" s="118"/>
    </row>
    <row r="277" spans="1:37" s="1" customFormat="1" ht="9.9499999999999993" customHeight="1">
      <c r="A277" s="283"/>
      <c r="B277" s="110"/>
      <c r="C277" s="111" t="s">
        <v>620</v>
      </c>
      <c r="D277" s="112"/>
      <c r="E277" s="112" t="s">
        <v>621</v>
      </c>
      <c r="F277" s="113"/>
      <c r="G277" s="114">
        <f t="shared" si="170"/>
        <v>142</v>
      </c>
      <c r="H277" s="115">
        <f t="shared" si="171"/>
        <v>15000</v>
      </c>
      <c r="I277" s="116">
        <f t="shared" si="164"/>
        <v>2130000</v>
      </c>
      <c r="J277" s="113"/>
      <c r="K277" s="117">
        <f t="shared" si="172"/>
        <v>102</v>
      </c>
      <c r="L277" s="118">
        <f t="shared" si="173"/>
        <v>15000</v>
      </c>
      <c r="M277" s="118">
        <f t="shared" si="169"/>
        <v>1530000</v>
      </c>
      <c r="N277" s="128">
        <f t="shared" si="174"/>
        <v>40</v>
      </c>
      <c r="O277" s="118">
        <f t="shared" si="175"/>
        <v>15000</v>
      </c>
      <c r="P277" s="118">
        <f t="shared" si="168"/>
        <v>600000</v>
      </c>
      <c r="Q277" s="293"/>
      <c r="R277" s="131">
        <v>102</v>
      </c>
      <c r="S277" s="118">
        <v>15000</v>
      </c>
      <c r="T277" s="122">
        <f t="shared" si="176"/>
        <v>1530000</v>
      </c>
      <c r="U277" s="124"/>
      <c r="V277" s="118"/>
      <c r="W277" s="122">
        <f t="shared" si="180"/>
        <v>0</v>
      </c>
      <c r="X277" s="124"/>
      <c r="Y277" s="118"/>
      <c r="Z277" s="122"/>
      <c r="AA277" s="125">
        <v>40</v>
      </c>
      <c r="AB277" s="118">
        <f t="shared" si="179"/>
        <v>15000</v>
      </c>
      <c r="AC277" s="122">
        <f t="shared" si="177"/>
        <v>600000</v>
      </c>
      <c r="AD277" s="124"/>
      <c r="AE277" s="118">
        <f t="shared" si="181"/>
        <v>15000</v>
      </c>
      <c r="AF277" s="122">
        <f t="shared" si="178"/>
        <v>0</v>
      </c>
      <c r="AG277" s="127"/>
      <c r="AH277" s="118"/>
      <c r="AI277" s="118"/>
      <c r="AJ277" s="118"/>
      <c r="AK277" s="118"/>
    </row>
    <row r="278" spans="1:37" s="1" customFormat="1" ht="9.9499999999999993" customHeight="1">
      <c r="A278" s="283"/>
      <c r="B278" s="110"/>
      <c r="C278" s="143" t="s">
        <v>456</v>
      </c>
      <c r="D278" s="112"/>
      <c r="E278" s="112" t="s">
        <v>622</v>
      </c>
      <c r="F278" s="113"/>
      <c r="G278" s="114">
        <f t="shared" si="170"/>
        <v>18</v>
      </c>
      <c r="H278" s="115">
        <f t="shared" si="171"/>
        <v>17000</v>
      </c>
      <c r="I278" s="116">
        <f t="shared" si="164"/>
        <v>306000</v>
      </c>
      <c r="J278" s="113"/>
      <c r="K278" s="117">
        <f t="shared" si="172"/>
        <v>18</v>
      </c>
      <c r="L278" s="118">
        <f t="shared" si="173"/>
        <v>17000</v>
      </c>
      <c r="M278" s="118">
        <f t="shared" si="169"/>
        <v>306000</v>
      </c>
      <c r="N278" s="128">
        <f t="shared" si="174"/>
        <v>0</v>
      </c>
      <c r="O278" s="118" t="str">
        <f t="shared" si="175"/>
        <v/>
      </c>
      <c r="P278" s="118">
        <f t="shared" si="168"/>
        <v>0</v>
      </c>
      <c r="Q278" s="293"/>
      <c r="R278" s="131">
        <v>18</v>
      </c>
      <c r="S278" s="118">
        <v>17000</v>
      </c>
      <c r="T278" s="122">
        <f t="shared" si="176"/>
        <v>306000</v>
      </c>
      <c r="U278" s="124"/>
      <c r="V278" s="118"/>
      <c r="W278" s="122">
        <f t="shared" si="180"/>
        <v>0</v>
      </c>
      <c r="X278" s="124"/>
      <c r="Y278" s="118"/>
      <c r="Z278" s="122"/>
      <c r="AA278" s="125"/>
      <c r="AB278" s="118">
        <f t="shared" si="179"/>
        <v>17000</v>
      </c>
      <c r="AC278" s="122">
        <f t="shared" si="177"/>
        <v>0</v>
      </c>
      <c r="AD278" s="124"/>
      <c r="AE278" s="118">
        <f t="shared" si="181"/>
        <v>17000</v>
      </c>
      <c r="AF278" s="122">
        <f t="shared" si="178"/>
        <v>0</v>
      </c>
      <c r="AG278" s="127"/>
      <c r="AH278" s="118"/>
      <c r="AI278" s="118"/>
      <c r="AJ278" s="118"/>
      <c r="AK278" s="118"/>
    </row>
    <row r="279" spans="1:37" s="1" customFormat="1" ht="9.9499999999999993" customHeight="1">
      <c r="A279" s="283"/>
      <c r="B279" s="110"/>
      <c r="C279" s="143" t="s">
        <v>456</v>
      </c>
      <c r="D279" s="112"/>
      <c r="E279" s="112" t="s">
        <v>623</v>
      </c>
      <c r="F279" s="113"/>
      <c r="G279" s="114">
        <f t="shared" si="170"/>
        <v>80</v>
      </c>
      <c r="H279" s="115">
        <f t="shared" si="171"/>
        <v>15000</v>
      </c>
      <c r="I279" s="116">
        <f t="shared" si="164"/>
        <v>1200000</v>
      </c>
      <c r="J279" s="113"/>
      <c r="K279" s="117">
        <f t="shared" si="172"/>
        <v>60</v>
      </c>
      <c r="L279" s="118">
        <f t="shared" si="173"/>
        <v>15000</v>
      </c>
      <c r="M279" s="118">
        <f t="shared" si="169"/>
        <v>900000</v>
      </c>
      <c r="N279" s="128">
        <f t="shared" si="174"/>
        <v>20</v>
      </c>
      <c r="O279" s="118">
        <f t="shared" si="175"/>
        <v>15000</v>
      </c>
      <c r="P279" s="118">
        <f t="shared" si="168"/>
        <v>300000</v>
      </c>
      <c r="Q279" s="293"/>
      <c r="R279" s="131">
        <v>60</v>
      </c>
      <c r="S279" s="118">
        <v>15000</v>
      </c>
      <c r="T279" s="122">
        <f t="shared" si="176"/>
        <v>900000</v>
      </c>
      <c r="U279" s="124"/>
      <c r="V279" s="118"/>
      <c r="W279" s="122">
        <f t="shared" si="180"/>
        <v>0</v>
      </c>
      <c r="X279" s="124"/>
      <c r="Y279" s="118"/>
      <c r="Z279" s="122"/>
      <c r="AA279" s="125">
        <v>20</v>
      </c>
      <c r="AB279" s="118">
        <f t="shared" si="179"/>
        <v>15000</v>
      </c>
      <c r="AC279" s="122">
        <f t="shared" si="177"/>
        <v>300000</v>
      </c>
      <c r="AD279" s="124"/>
      <c r="AE279" s="118">
        <f t="shared" si="181"/>
        <v>15000</v>
      </c>
      <c r="AF279" s="122">
        <f t="shared" si="178"/>
        <v>0</v>
      </c>
      <c r="AG279" s="127"/>
      <c r="AH279" s="118"/>
      <c r="AI279" s="118"/>
      <c r="AJ279" s="118"/>
      <c r="AK279" s="118"/>
    </row>
    <row r="280" spans="1:37" s="1" customFormat="1" ht="9.9499999999999993" customHeight="1">
      <c r="A280" s="283"/>
      <c r="B280" s="110"/>
      <c r="C280" s="111" t="s">
        <v>624</v>
      </c>
      <c r="D280" s="112"/>
      <c r="E280" s="112"/>
      <c r="F280" s="113"/>
      <c r="G280" s="114">
        <f t="shared" si="170"/>
        <v>2</v>
      </c>
      <c r="H280" s="115">
        <f t="shared" si="171"/>
        <v>175000</v>
      </c>
      <c r="I280" s="116">
        <f t="shared" si="164"/>
        <v>350000</v>
      </c>
      <c r="J280" s="113"/>
      <c r="K280" s="117">
        <f t="shared" si="172"/>
        <v>1</v>
      </c>
      <c r="L280" s="118">
        <f t="shared" si="173"/>
        <v>250000</v>
      </c>
      <c r="M280" s="118">
        <f t="shared" si="169"/>
        <v>250000</v>
      </c>
      <c r="N280" s="128">
        <f t="shared" si="174"/>
        <v>1</v>
      </c>
      <c r="O280" s="118">
        <f t="shared" si="175"/>
        <v>100000</v>
      </c>
      <c r="P280" s="118">
        <f t="shared" si="168"/>
        <v>100000</v>
      </c>
      <c r="Q280" s="293"/>
      <c r="R280" s="131">
        <v>1</v>
      </c>
      <c r="S280" s="118">
        <v>250000</v>
      </c>
      <c r="T280" s="122">
        <f t="shared" si="176"/>
        <v>250000</v>
      </c>
      <c r="U280" s="124"/>
      <c r="V280" s="118"/>
      <c r="W280" s="122">
        <f t="shared" si="180"/>
        <v>0</v>
      </c>
      <c r="X280" s="124"/>
      <c r="Y280" s="118"/>
      <c r="Z280" s="122"/>
      <c r="AA280" s="125">
        <v>1</v>
      </c>
      <c r="AB280" s="118">
        <v>100000</v>
      </c>
      <c r="AC280" s="122">
        <f t="shared" si="177"/>
        <v>100000</v>
      </c>
      <c r="AD280" s="124"/>
      <c r="AE280" s="118">
        <f t="shared" si="181"/>
        <v>250000</v>
      </c>
      <c r="AF280" s="122">
        <f t="shared" si="178"/>
        <v>0</v>
      </c>
      <c r="AG280" s="127"/>
      <c r="AH280" s="118"/>
      <c r="AI280" s="118"/>
      <c r="AJ280" s="118"/>
      <c r="AK280" s="118"/>
    </row>
    <row r="281" spans="1:37" s="1" customFormat="1" ht="9.9499999999999993" customHeight="1">
      <c r="A281" s="283"/>
      <c r="B281" s="110"/>
      <c r="C281" s="111" t="s">
        <v>625</v>
      </c>
      <c r="D281" s="112"/>
      <c r="E281" s="112"/>
      <c r="F281" s="113"/>
      <c r="G281" s="114">
        <f t="shared" si="170"/>
        <v>1</v>
      </c>
      <c r="H281" s="115">
        <f t="shared" si="171"/>
        <v>1200000</v>
      </c>
      <c r="I281" s="116">
        <f t="shared" si="164"/>
        <v>1200000</v>
      </c>
      <c r="J281" s="113"/>
      <c r="K281" s="117">
        <f t="shared" si="172"/>
        <v>1</v>
      </c>
      <c r="L281" s="118">
        <f t="shared" si="173"/>
        <v>1200000</v>
      </c>
      <c r="M281" s="118">
        <f t="shared" si="169"/>
        <v>1200000</v>
      </c>
      <c r="N281" s="128">
        <f t="shared" si="174"/>
        <v>0</v>
      </c>
      <c r="O281" s="118" t="str">
        <f t="shared" si="175"/>
        <v/>
      </c>
      <c r="P281" s="118">
        <f t="shared" si="168"/>
        <v>0</v>
      </c>
      <c r="Q281" s="293"/>
      <c r="R281" s="131"/>
      <c r="S281" s="118"/>
      <c r="T281" s="122"/>
      <c r="U281" s="124"/>
      <c r="V281" s="118"/>
      <c r="W281" s="122"/>
      <c r="X281" s="124">
        <v>1</v>
      </c>
      <c r="Y281" s="118">
        <v>1200000</v>
      </c>
      <c r="Z281" s="122">
        <f>IFERROR(SUM(X281*Y281), "")</f>
        <v>1200000</v>
      </c>
      <c r="AA281" s="125"/>
      <c r="AB281" s="118"/>
      <c r="AC281" s="126"/>
      <c r="AD281" s="124"/>
      <c r="AE281" s="118"/>
      <c r="AF281" s="126"/>
      <c r="AG281" s="127"/>
      <c r="AH281" s="118"/>
      <c r="AI281" s="118"/>
      <c r="AJ281" s="118"/>
      <c r="AK281" s="118"/>
    </row>
    <row r="282" spans="1:37" s="1" customFormat="1" ht="9.9499999999999993" customHeight="1">
      <c r="A282" s="283"/>
      <c r="B282" s="110"/>
      <c r="C282" s="111"/>
      <c r="D282" s="112"/>
      <c r="E282" s="112"/>
      <c r="F282" s="113"/>
      <c r="G282" s="114"/>
      <c r="H282" s="115"/>
      <c r="I282" s="129">
        <f t="shared" si="164"/>
        <v>9648800</v>
      </c>
      <c r="J282" s="113"/>
      <c r="K282" s="106"/>
      <c r="L282" s="118"/>
      <c r="M282" s="107">
        <f t="shared" si="169"/>
        <v>7458800</v>
      </c>
      <c r="N282" s="119"/>
      <c r="O282" s="118"/>
      <c r="P282" s="130">
        <f t="shared" si="168"/>
        <v>2190000</v>
      </c>
      <c r="Q282" s="293"/>
      <c r="R282" s="153"/>
      <c r="S282" s="157" t="s">
        <v>626</v>
      </c>
      <c r="T282" s="145">
        <f>IFERROR(SUM(T270:T280), "")</f>
        <v>5112800</v>
      </c>
      <c r="U282" s="146"/>
      <c r="V282" s="134" t="s">
        <v>390</v>
      </c>
      <c r="W282" s="145">
        <f>IFERROR(SUM(W270:W280), "")</f>
        <v>896000</v>
      </c>
      <c r="X282" s="147"/>
      <c r="Y282" s="134" t="s">
        <v>390</v>
      </c>
      <c r="Z282" s="145">
        <f>IFERROR(SUM(Z270:Z281), "")</f>
        <v>1450000</v>
      </c>
      <c r="AA282" s="125"/>
      <c r="AB282" s="134" t="s">
        <v>390</v>
      </c>
      <c r="AC282" s="145">
        <f>IFERROR(SUM(AC270:AC281), "")</f>
        <v>1940000</v>
      </c>
      <c r="AD282" s="124"/>
      <c r="AE282" s="134" t="s">
        <v>390</v>
      </c>
      <c r="AF282" s="145">
        <f>IFERROR(SUM(AF270:AF281), "")</f>
        <v>250000</v>
      </c>
      <c r="AG282" s="127"/>
      <c r="AH282" s="118"/>
      <c r="AI282" s="118"/>
      <c r="AJ282" s="118"/>
      <c r="AK282" s="118"/>
    </row>
    <row r="283" spans="1:37" s="1" customFormat="1" ht="9.9499999999999993" customHeight="1">
      <c r="A283" s="283"/>
      <c r="B283" s="110"/>
      <c r="C283" s="111"/>
      <c r="D283" s="112"/>
      <c r="E283" s="112"/>
      <c r="F283" s="113"/>
      <c r="G283" s="114"/>
      <c r="H283" s="115"/>
      <c r="I283" s="129"/>
      <c r="J283" s="113"/>
      <c r="K283" s="117"/>
      <c r="L283" s="118"/>
      <c r="M283" s="118"/>
      <c r="N283" s="119"/>
      <c r="O283" s="118"/>
      <c r="P283" s="118"/>
      <c r="Q283" s="293"/>
      <c r="R283" s="131"/>
      <c r="S283" s="118"/>
      <c r="T283" s="126"/>
      <c r="U283" s="124"/>
      <c r="V283" s="118"/>
      <c r="W283" s="126"/>
      <c r="X283" s="118"/>
      <c r="Y283" s="118"/>
      <c r="Z283" s="126"/>
      <c r="AA283" s="125"/>
      <c r="AB283" s="118"/>
      <c r="AC283" s="126"/>
      <c r="AD283" s="124"/>
      <c r="AE283" s="118"/>
      <c r="AF283" s="126"/>
      <c r="AG283" s="127"/>
      <c r="AH283" s="118"/>
      <c r="AI283" s="118"/>
      <c r="AJ283" s="118"/>
      <c r="AK283" s="118"/>
    </row>
    <row r="284" spans="1:37" s="329" customFormat="1" ht="9.9499999999999993" customHeight="1">
      <c r="A284" s="283"/>
      <c r="B284" s="317" t="s">
        <v>785</v>
      </c>
      <c r="C284" s="318"/>
      <c r="D284" s="319"/>
      <c r="E284" s="319"/>
      <c r="F284" s="320"/>
      <c r="G284" s="222"/>
      <c r="H284" s="223"/>
      <c r="I284" s="321"/>
      <c r="J284" s="320"/>
      <c r="K284" s="225"/>
      <c r="L284" s="226"/>
      <c r="M284" s="226"/>
      <c r="N284" s="322"/>
      <c r="O284" s="226"/>
      <c r="P284" s="226"/>
      <c r="Q284" s="323"/>
      <c r="R284" s="324"/>
      <c r="S284" s="226"/>
      <c r="T284" s="325"/>
      <c r="U284" s="326"/>
      <c r="V284" s="226"/>
      <c r="W284" s="325"/>
      <c r="X284" s="226"/>
      <c r="Y284" s="226"/>
      <c r="Z284" s="325"/>
      <c r="AA284" s="327"/>
      <c r="AB284" s="226"/>
      <c r="AC284" s="325"/>
      <c r="AD284" s="326"/>
      <c r="AE284" s="226"/>
      <c r="AF284" s="325"/>
      <c r="AG284" s="328"/>
      <c r="AH284" s="226"/>
      <c r="AI284" s="226"/>
      <c r="AJ284" s="226"/>
      <c r="AK284" s="226"/>
    </row>
    <row r="285" spans="1:37" s="1" customFormat="1" ht="9.75" customHeight="1">
      <c r="A285" s="283"/>
      <c r="B285" s="110" t="s">
        <v>791</v>
      </c>
      <c r="C285" s="111" t="s">
        <v>786</v>
      </c>
      <c r="D285" s="112"/>
      <c r="E285" s="112" t="s">
        <v>787</v>
      </c>
      <c r="F285" s="330">
        <v>4</v>
      </c>
      <c r="G285" s="331">
        <v>85000</v>
      </c>
      <c r="H285" s="332">
        <f>SUM(F285*G285)</f>
        <v>340000</v>
      </c>
      <c r="I285" s="129"/>
      <c r="J285" s="113"/>
      <c r="K285" s="117"/>
      <c r="L285" s="118"/>
      <c r="M285" s="118"/>
      <c r="N285" s="119"/>
      <c r="O285" s="118"/>
      <c r="P285" s="118"/>
      <c r="Q285" s="293"/>
      <c r="R285" s="131"/>
      <c r="S285" s="118"/>
      <c r="T285" s="126"/>
      <c r="U285" s="124"/>
      <c r="V285" s="118"/>
      <c r="W285" s="126"/>
      <c r="X285" s="118"/>
      <c r="Y285" s="118"/>
      <c r="Z285" s="126"/>
      <c r="AA285" s="125"/>
      <c r="AB285" s="118"/>
      <c r="AC285" s="126"/>
      <c r="AD285" s="124"/>
      <c r="AE285" s="118"/>
      <c r="AF285" s="126"/>
      <c r="AG285" s="127"/>
      <c r="AH285" s="118"/>
      <c r="AI285" s="118"/>
      <c r="AJ285" s="118"/>
      <c r="AK285" s="118"/>
    </row>
    <row r="286" spans="1:37" s="1" customFormat="1" ht="9.75" customHeight="1">
      <c r="A286" s="283"/>
      <c r="B286" s="110"/>
      <c r="C286" s="111" t="s">
        <v>788</v>
      </c>
      <c r="D286" s="112"/>
      <c r="E286" s="112"/>
      <c r="F286" s="330">
        <v>1</v>
      </c>
      <c r="G286" s="331">
        <v>50000</v>
      </c>
      <c r="H286" s="332">
        <f>SUM(F286*G286)</f>
        <v>50000</v>
      </c>
      <c r="I286" s="129"/>
      <c r="J286" s="113"/>
      <c r="K286" s="117"/>
      <c r="L286" s="118"/>
      <c r="M286" s="118"/>
      <c r="N286" s="119"/>
      <c r="O286" s="118"/>
      <c r="P286" s="118"/>
      <c r="Q286" s="293"/>
      <c r="R286" s="131"/>
      <c r="S286" s="118"/>
      <c r="T286" s="126"/>
      <c r="U286" s="124"/>
      <c r="V286" s="118"/>
      <c r="W286" s="126"/>
      <c r="X286" s="118"/>
      <c r="Y286" s="118"/>
      <c r="Z286" s="126"/>
      <c r="AA286" s="125"/>
      <c r="AB286" s="118"/>
      <c r="AC286" s="126"/>
      <c r="AD286" s="124"/>
      <c r="AE286" s="118"/>
      <c r="AF286" s="126"/>
      <c r="AG286" s="127"/>
      <c r="AH286" s="118"/>
      <c r="AI286" s="118"/>
      <c r="AJ286" s="118"/>
      <c r="AK286" s="118"/>
    </row>
    <row r="287" spans="1:37" s="1" customFormat="1" ht="9.75" customHeight="1">
      <c r="A287" s="283"/>
      <c r="B287" s="110"/>
      <c r="C287" s="111" t="s">
        <v>789</v>
      </c>
      <c r="D287" s="112"/>
      <c r="E287" s="112" t="s">
        <v>790</v>
      </c>
      <c r="F287" s="330">
        <v>4</v>
      </c>
      <c r="G287" s="331">
        <v>15000</v>
      </c>
      <c r="H287" s="332">
        <f>SUM(F287*G287)</f>
        <v>60000</v>
      </c>
      <c r="I287" s="333">
        <f>SUM(H285:H287)</f>
        <v>450000</v>
      </c>
      <c r="J287" s="113"/>
      <c r="K287" s="117"/>
      <c r="L287" s="118"/>
      <c r="M287" s="118"/>
      <c r="N287" s="119"/>
      <c r="O287" s="118"/>
      <c r="P287" s="118"/>
      <c r="Q287" s="293"/>
      <c r="R287" s="131"/>
      <c r="S287" s="118"/>
      <c r="T287" s="126"/>
      <c r="U287" s="124"/>
      <c r="V287" s="118"/>
      <c r="W287" s="126"/>
      <c r="X287" s="118"/>
      <c r="Y287" s="118"/>
      <c r="Z287" s="126"/>
      <c r="AA287" s="125"/>
      <c r="AB287" s="118"/>
      <c r="AC287" s="126"/>
      <c r="AD287" s="124"/>
      <c r="AE287" s="118"/>
      <c r="AF287" s="126"/>
      <c r="AG287" s="127"/>
      <c r="AH287" s="118"/>
      <c r="AI287" s="118"/>
      <c r="AJ287" s="118"/>
      <c r="AK287" s="118"/>
    </row>
    <row r="288" spans="1:37" s="1" customFormat="1" ht="9.75" customHeight="1">
      <c r="A288" s="283"/>
      <c r="B288" s="110"/>
      <c r="C288" s="111"/>
      <c r="D288" s="112"/>
      <c r="E288" s="112"/>
      <c r="F288" s="330"/>
      <c r="G288" s="331"/>
      <c r="H288" s="332"/>
      <c r="I288" s="129"/>
      <c r="J288" s="113"/>
      <c r="K288" s="117"/>
      <c r="L288" s="118"/>
      <c r="M288" s="118"/>
      <c r="N288" s="119"/>
      <c r="O288" s="118"/>
      <c r="P288" s="118"/>
      <c r="Q288" s="293"/>
      <c r="R288" s="131"/>
      <c r="S288" s="118"/>
      <c r="T288" s="126"/>
      <c r="U288" s="124"/>
      <c r="V288" s="118"/>
      <c r="W288" s="126"/>
      <c r="X288" s="118"/>
      <c r="Y288" s="118"/>
      <c r="Z288" s="126"/>
      <c r="AA288" s="125"/>
      <c r="AB288" s="118"/>
      <c r="AC288" s="126"/>
      <c r="AD288" s="124"/>
      <c r="AE288" s="118"/>
      <c r="AF288" s="126"/>
      <c r="AG288" s="127"/>
      <c r="AH288" s="118"/>
      <c r="AI288" s="118"/>
      <c r="AJ288" s="118"/>
      <c r="AK288" s="118"/>
    </row>
    <row r="289" spans="1:37" s="1" customFormat="1" ht="9.9499999999999993" customHeight="1">
      <c r="A289" s="283"/>
      <c r="B289" s="110" t="s">
        <v>792</v>
      </c>
      <c r="C289" s="111" t="s">
        <v>793</v>
      </c>
      <c r="D289" s="112"/>
      <c r="E289" s="112" t="s">
        <v>381</v>
      </c>
      <c r="F289" s="330">
        <v>160</v>
      </c>
      <c r="G289" s="331">
        <v>350</v>
      </c>
      <c r="H289" s="332">
        <f>SUM(F289*G289)</f>
        <v>56000</v>
      </c>
      <c r="I289" s="129"/>
      <c r="J289" s="113"/>
      <c r="K289" s="117"/>
      <c r="L289" s="118"/>
      <c r="M289" s="118"/>
      <c r="N289" s="119"/>
      <c r="O289" s="118"/>
      <c r="P289" s="118"/>
      <c r="Q289" s="293"/>
      <c r="R289" s="131"/>
      <c r="S289" s="118"/>
      <c r="T289" s="126"/>
      <c r="U289" s="124"/>
      <c r="V289" s="118"/>
      <c r="W289" s="126"/>
      <c r="X289" s="118"/>
      <c r="Y289" s="118"/>
      <c r="Z289" s="126"/>
      <c r="AA289" s="125"/>
      <c r="AB289" s="118"/>
      <c r="AC289" s="126"/>
      <c r="AD289" s="124"/>
      <c r="AE289" s="118"/>
      <c r="AF289" s="126"/>
      <c r="AG289" s="127"/>
      <c r="AH289" s="118"/>
      <c r="AI289" s="118"/>
      <c r="AJ289" s="118"/>
      <c r="AK289" s="118"/>
    </row>
    <row r="290" spans="1:37" s="1" customFormat="1" ht="9.9499999999999993" customHeight="1">
      <c r="A290" s="283"/>
      <c r="B290" s="110"/>
      <c r="C290" s="111" t="s">
        <v>794</v>
      </c>
      <c r="D290" s="112"/>
      <c r="E290" s="112" t="s">
        <v>795</v>
      </c>
      <c r="F290" s="330">
        <v>1</v>
      </c>
      <c r="G290" s="331">
        <v>300000</v>
      </c>
      <c r="H290" s="332">
        <f>SUM(F290*G290)</f>
        <v>300000</v>
      </c>
      <c r="I290" s="333">
        <f>SUM(H289:H290)</f>
        <v>356000</v>
      </c>
      <c r="J290" s="113"/>
      <c r="K290" s="117"/>
      <c r="L290" s="118"/>
      <c r="M290" s="118"/>
      <c r="N290" s="119"/>
      <c r="O290" s="118"/>
      <c r="P290" s="118"/>
      <c r="Q290" s="293"/>
      <c r="R290" s="131"/>
      <c r="S290" s="118"/>
      <c r="T290" s="126"/>
      <c r="U290" s="124"/>
      <c r="V290" s="118"/>
      <c r="W290" s="126"/>
      <c r="X290" s="118"/>
      <c r="Y290" s="118"/>
      <c r="Z290" s="126"/>
      <c r="AA290" s="125"/>
      <c r="AB290" s="118"/>
      <c r="AC290" s="126"/>
      <c r="AD290" s="124"/>
      <c r="AE290" s="118"/>
      <c r="AF290" s="126"/>
      <c r="AG290" s="127"/>
      <c r="AH290" s="118"/>
      <c r="AI290" s="118"/>
      <c r="AJ290" s="118"/>
      <c r="AK290" s="118"/>
    </row>
    <row r="291" spans="1:37" s="1" customFormat="1" ht="9.9499999999999993" customHeight="1">
      <c r="A291" s="283"/>
      <c r="B291" s="110"/>
      <c r="C291" s="111"/>
      <c r="D291" s="112"/>
      <c r="E291" s="112"/>
      <c r="F291" s="330"/>
      <c r="G291" s="331"/>
      <c r="H291" s="332"/>
      <c r="I291" s="333"/>
      <c r="J291" s="113"/>
      <c r="K291" s="117"/>
      <c r="L291" s="118"/>
      <c r="M291" s="118"/>
      <c r="N291" s="119"/>
      <c r="O291" s="118"/>
      <c r="P291" s="118"/>
      <c r="Q291" s="293"/>
      <c r="R291" s="131"/>
      <c r="S291" s="118"/>
      <c r="T291" s="126"/>
      <c r="U291" s="124"/>
      <c r="V291" s="118"/>
      <c r="W291" s="126"/>
      <c r="X291" s="118"/>
      <c r="Y291" s="118"/>
      <c r="Z291" s="126"/>
      <c r="AA291" s="125"/>
      <c r="AB291" s="118"/>
      <c r="AC291" s="126"/>
      <c r="AD291" s="124"/>
      <c r="AE291" s="118"/>
      <c r="AF291" s="126"/>
      <c r="AG291" s="127"/>
      <c r="AH291" s="118"/>
      <c r="AI291" s="118"/>
      <c r="AJ291" s="118"/>
      <c r="AK291" s="118"/>
    </row>
    <row r="292" spans="1:37" s="1" customFormat="1" ht="9.9499999999999993" customHeight="1">
      <c r="A292" s="283"/>
      <c r="B292" s="110" t="s">
        <v>796</v>
      </c>
      <c r="C292" s="111" t="s">
        <v>797</v>
      </c>
      <c r="D292" s="112"/>
      <c r="E292" s="112" t="s">
        <v>798</v>
      </c>
      <c r="F292" s="330">
        <v>160</v>
      </c>
      <c r="G292" s="331">
        <v>1500</v>
      </c>
      <c r="H292" s="332">
        <f>SUM(F292*G292)</f>
        <v>240000</v>
      </c>
      <c r="I292" s="333">
        <f>SUM(H292)</f>
        <v>240000</v>
      </c>
      <c r="J292" s="113"/>
      <c r="K292" s="117"/>
      <c r="L292" s="118"/>
      <c r="M292" s="118"/>
      <c r="N292" s="119"/>
      <c r="O292" s="118"/>
      <c r="P292" s="118"/>
      <c r="Q292" s="293"/>
      <c r="R292" s="131"/>
      <c r="S292" s="118"/>
      <c r="T292" s="126"/>
      <c r="U292" s="124"/>
      <c r="V292" s="118"/>
      <c r="W292" s="126"/>
      <c r="X292" s="118"/>
      <c r="Y292" s="118"/>
      <c r="Z292" s="126"/>
      <c r="AA292" s="125"/>
      <c r="AB292" s="118"/>
      <c r="AC292" s="126"/>
      <c r="AD292" s="124"/>
      <c r="AE292" s="118"/>
      <c r="AF292" s="126"/>
      <c r="AG292" s="127"/>
      <c r="AH292" s="118"/>
      <c r="AI292" s="118"/>
      <c r="AJ292" s="118"/>
      <c r="AK292" s="118"/>
    </row>
    <row r="293" spans="1:37" s="1" customFormat="1" ht="9.9499999999999993" customHeight="1">
      <c r="A293" s="283"/>
      <c r="B293" s="110"/>
      <c r="C293" s="111"/>
      <c r="D293" s="112"/>
      <c r="E293" s="112"/>
      <c r="F293" s="330"/>
      <c r="G293" s="331"/>
      <c r="H293" s="332"/>
      <c r="I293" s="333"/>
      <c r="J293" s="113"/>
      <c r="K293" s="117"/>
      <c r="L293" s="118"/>
      <c r="M293" s="118"/>
      <c r="N293" s="119"/>
      <c r="O293" s="118"/>
      <c r="P293" s="118"/>
      <c r="Q293" s="293"/>
      <c r="R293" s="131"/>
      <c r="S293" s="118"/>
      <c r="T293" s="126"/>
      <c r="U293" s="124"/>
      <c r="V293" s="118"/>
      <c r="W293" s="126"/>
      <c r="X293" s="118"/>
      <c r="Y293" s="118"/>
      <c r="Z293" s="126"/>
      <c r="AA293" s="125"/>
      <c r="AB293" s="118"/>
      <c r="AC293" s="126"/>
      <c r="AD293" s="124"/>
      <c r="AE293" s="118"/>
      <c r="AF293" s="126"/>
      <c r="AG293" s="127"/>
      <c r="AH293" s="118"/>
      <c r="AI293" s="118"/>
      <c r="AJ293" s="118"/>
      <c r="AK293" s="118"/>
    </row>
    <row r="294" spans="1:37" s="1" customFormat="1" ht="9.9499999999999993" customHeight="1">
      <c r="A294" s="283"/>
      <c r="B294" s="110" t="s">
        <v>799</v>
      </c>
      <c r="C294" s="111"/>
      <c r="D294" s="112"/>
      <c r="E294" s="112"/>
      <c r="F294" s="330"/>
      <c r="G294" s="331"/>
      <c r="H294" s="332"/>
      <c r="I294" s="333"/>
      <c r="J294" s="113"/>
      <c r="K294" s="117"/>
      <c r="L294" s="118"/>
      <c r="M294" s="118"/>
      <c r="N294" s="119"/>
      <c r="O294" s="118"/>
      <c r="P294" s="118"/>
      <c r="Q294" s="293"/>
      <c r="R294" s="131"/>
      <c r="S294" s="118"/>
      <c r="T294" s="126"/>
      <c r="U294" s="124"/>
      <c r="V294" s="118"/>
      <c r="W294" s="126"/>
      <c r="X294" s="118"/>
      <c r="Y294" s="118"/>
      <c r="Z294" s="126"/>
      <c r="AA294" s="125"/>
      <c r="AB294" s="118"/>
      <c r="AC294" s="126"/>
      <c r="AD294" s="124"/>
      <c r="AE294" s="118"/>
      <c r="AF294" s="126"/>
      <c r="AG294" s="127"/>
      <c r="AH294" s="118"/>
      <c r="AI294" s="118"/>
      <c r="AJ294" s="118"/>
      <c r="AK294" s="118"/>
    </row>
    <row r="295" spans="1:37" s="1" customFormat="1" ht="9.9499999999999993" customHeight="1">
      <c r="A295" s="283"/>
      <c r="B295" s="110"/>
      <c r="C295" s="111"/>
      <c r="D295" s="112"/>
      <c r="E295" s="112"/>
      <c r="F295" s="330"/>
      <c r="G295" s="331"/>
      <c r="H295" s="332"/>
      <c r="I295" s="333"/>
      <c r="J295" s="113"/>
      <c r="K295" s="117"/>
      <c r="L295" s="118"/>
      <c r="M295" s="118"/>
      <c r="N295" s="119"/>
      <c r="O295" s="118"/>
      <c r="P295" s="118"/>
      <c r="Q295" s="293"/>
      <c r="R295" s="131"/>
      <c r="S295" s="118"/>
      <c r="T295" s="126"/>
      <c r="U295" s="124"/>
      <c r="V295" s="118"/>
      <c r="W295" s="126"/>
      <c r="X295" s="118"/>
      <c r="Y295" s="118"/>
      <c r="Z295" s="126"/>
      <c r="AA295" s="125"/>
      <c r="AB295" s="118"/>
      <c r="AC295" s="126"/>
      <c r="AD295" s="124"/>
      <c r="AE295" s="118"/>
      <c r="AF295" s="126"/>
      <c r="AG295" s="127"/>
      <c r="AH295" s="118"/>
      <c r="AI295" s="118"/>
      <c r="AJ295" s="118"/>
      <c r="AK295" s="118"/>
    </row>
    <row r="296" spans="1:37" s="1" customFormat="1" ht="9.9499999999999993" customHeight="1">
      <c r="A296" s="283"/>
      <c r="B296" s="110" t="s">
        <v>800</v>
      </c>
      <c r="C296" s="111" t="s">
        <v>801</v>
      </c>
      <c r="D296" s="112"/>
      <c r="E296" s="112" t="s">
        <v>805</v>
      </c>
      <c r="F296" s="330">
        <v>1</v>
      </c>
      <c r="G296" s="331">
        <v>1100</v>
      </c>
      <c r="H296" s="332">
        <f>SUM(F296*G296)</f>
        <v>1100</v>
      </c>
      <c r="I296" s="333"/>
      <c r="J296" s="113"/>
      <c r="K296" s="117"/>
      <c r="L296" s="118"/>
      <c r="M296" s="118"/>
      <c r="N296" s="119"/>
      <c r="O296" s="118"/>
      <c r="P296" s="118"/>
      <c r="Q296" s="293"/>
      <c r="R296" s="131"/>
      <c r="S296" s="118"/>
      <c r="T296" s="126"/>
      <c r="U296" s="124"/>
      <c r="V296" s="118"/>
      <c r="W296" s="126"/>
      <c r="X296" s="118"/>
      <c r="Y296" s="118"/>
      <c r="Z296" s="126"/>
      <c r="AA296" s="125"/>
      <c r="AB296" s="118"/>
      <c r="AC296" s="126"/>
      <c r="AD296" s="124"/>
      <c r="AE296" s="118"/>
      <c r="AF296" s="126"/>
      <c r="AG296" s="127"/>
      <c r="AH296" s="118"/>
      <c r="AI296" s="118"/>
      <c r="AJ296" s="118"/>
      <c r="AK296" s="118"/>
    </row>
    <row r="297" spans="1:37" s="1" customFormat="1" ht="9.9499999999999993" customHeight="1">
      <c r="A297" s="283"/>
      <c r="B297" s="110"/>
      <c r="C297" s="111" t="s">
        <v>802</v>
      </c>
      <c r="D297" s="112"/>
      <c r="E297" s="112" t="s">
        <v>806</v>
      </c>
      <c r="F297" s="330">
        <v>2</v>
      </c>
      <c r="G297" s="331">
        <v>900</v>
      </c>
      <c r="H297" s="332">
        <f>SUM(F297*G297)</f>
        <v>1800</v>
      </c>
      <c r="I297" s="333"/>
      <c r="J297" s="113"/>
      <c r="K297" s="117"/>
      <c r="L297" s="118"/>
      <c r="M297" s="118"/>
      <c r="N297" s="119"/>
      <c r="O297" s="118"/>
      <c r="P297" s="118"/>
      <c r="Q297" s="293"/>
      <c r="R297" s="131"/>
      <c r="S297" s="118"/>
      <c r="T297" s="126"/>
      <c r="U297" s="124"/>
      <c r="V297" s="118"/>
      <c r="W297" s="126"/>
      <c r="X297" s="118"/>
      <c r="Y297" s="118"/>
      <c r="Z297" s="126"/>
      <c r="AA297" s="125"/>
      <c r="AB297" s="118"/>
      <c r="AC297" s="126"/>
      <c r="AD297" s="124"/>
      <c r="AE297" s="118"/>
      <c r="AF297" s="126"/>
      <c r="AG297" s="127"/>
      <c r="AH297" s="118"/>
      <c r="AI297" s="118"/>
      <c r="AJ297" s="118"/>
      <c r="AK297" s="118"/>
    </row>
    <row r="298" spans="1:37" s="1" customFormat="1" ht="9.9499999999999993" customHeight="1">
      <c r="A298" s="283"/>
      <c r="B298" s="110"/>
      <c r="C298" s="111" t="s">
        <v>803</v>
      </c>
      <c r="D298" s="112"/>
      <c r="E298" s="112" t="s">
        <v>807</v>
      </c>
      <c r="F298" s="330">
        <v>2</v>
      </c>
      <c r="G298" s="331">
        <v>5000</v>
      </c>
      <c r="H298" s="332">
        <f>SUM(F298*G298)</f>
        <v>10000</v>
      </c>
      <c r="I298" s="333"/>
      <c r="J298" s="113"/>
      <c r="K298" s="117"/>
      <c r="L298" s="118"/>
      <c r="M298" s="118"/>
      <c r="N298" s="119"/>
      <c r="O298" s="118"/>
      <c r="P298" s="118"/>
      <c r="Q298" s="293"/>
      <c r="R298" s="131"/>
      <c r="S298" s="118"/>
      <c r="T298" s="126"/>
      <c r="U298" s="124"/>
      <c r="V298" s="118"/>
      <c r="W298" s="126"/>
      <c r="X298" s="118"/>
      <c r="Y298" s="118"/>
      <c r="Z298" s="126"/>
      <c r="AA298" s="125"/>
      <c r="AB298" s="118"/>
      <c r="AC298" s="126"/>
      <c r="AD298" s="124"/>
      <c r="AE298" s="118"/>
      <c r="AF298" s="126"/>
      <c r="AG298" s="127"/>
      <c r="AH298" s="118"/>
      <c r="AI298" s="118"/>
      <c r="AJ298" s="118"/>
      <c r="AK298" s="118"/>
    </row>
    <row r="299" spans="1:37" s="1" customFormat="1" ht="9.9499999999999993" customHeight="1">
      <c r="A299" s="283"/>
      <c r="B299" s="110"/>
      <c r="C299" s="111" t="s">
        <v>804</v>
      </c>
      <c r="D299" s="112"/>
      <c r="E299" s="112" t="s">
        <v>808</v>
      </c>
      <c r="F299" s="330">
        <v>4</v>
      </c>
      <c r="G299" s="331">
        <v>800</v>
      </c>
      <c r="H299" s="332">
        <f>SUM(F299*G299)</f>
        <v>3200</v>
      </c>
      <c r="I299" s="333">
        <f>SUM(H296:H299)</f>
        <v>16100</v>
      </c>
      <c r="J299" s="113"/>
      <c r="K299" s="117"/>
      <c r="L299" s="118"/>
      <c r="M299" s="118"/>
      <c r="N299" s="119"/>
      <c r="O299" s="118"/>
      <c r="P299" s="118"/>
      <c r="Q299" s="293"/>
      <c r="R299" s="131"/>
      <c r="S299" s="118"/>
      <c r="T299" s="126"/>
      <c r="U299" s="124"/>
      <c r="V299" s="118"/>
      <c r="W299" s="126"/>
      <c r="X299" s="118"/>
      <c r="Y299" s="118"/>
      <c r="Z299" s="126"/>
      <c r="AA299" s="125"/>
      <c r="AB299" s="118"/>
      <c r="AC299" s="126"/>
      <c r="AD299" s="124"/>
      <c r="AE299" s="118"/>
      <c r="AF299" s="126"/>
      <c r="AG299" s="127"/>
      <c r="AH299" s="118"/>
      <c r="AI299" s="118"/>
      <c r="AJ299" s="118"/>
      <c r="AK299" s="118"/>
    </row>
    <row r="300" spans="1:37" s="1" customFormat="1" ht="9.9499999999999993" customHeight="1">
      <c r="A300" s="283"/>
      <c r="B300" s="110"/>
      <c r="C300" s="111"/>
      <c r="D300" s="112"/>
      <c r="E300" s="112"/>
      <c r="F300" s="330"/>
      <c r="G300" s="331"/>
      <c r="H300" s="332"/>
      <c r="I300" s="333"/>
      <c r="J300" s="113"/>
      <c r="K300" s="117"/>
      <c r="L300" s="118"/>
      <c r="M300" s="118"/>
      <c r="N300" s="119"/>
      <c r="O300" s="118"/>
      <c r="P300" s="118"/>
      <c r="Q300" s="293"/>
      <c r="R300" s="131"/>
      <c r="S300" s="118"/>
      <c r="T300" s="126"/>
      <c r="U300" s="124"/>
      <c r="V300" s="118"/>
      <c r="W300" s="126"/>
      <c r="X300" s="118"/>
      <c r="Y300" s="118"/>
      <c r="Z300" s="126"/>
      <c r="AA300" s="125"/>
      <c r="AB300" s="118"/>
      <c r="AC300" s="126"/>
      <c r="AD300" s="124"/>
      <c r="AE300" s="118"/>
      <c r="AF300" s="126"/>
      <c r="AG300" s="127"/>
      <c r="AH300" s="118"/>
      <c r="AI300" s="118"/>
      <c r="AJ300" s="118"/>
      <c r="AK300" s="118"/>
    </row>
    <row r="301" spans="1:37" s="1" customFormat="1" ht="9.9499999999999993" customHeight="1">
      <c r="A301" s="283"/>
      <c r="B301" s="110" t="s">
        <v>809</v>
      </c>
      <c r="C301" s="111" t="s">
        <v>797</v>
      </c>
      <c r="D301" s="112"/>
      <c r="E301" s="112" t="s">
        <v>810</v>
      </c>
      <c r="F301" s="330">
        <v>160</v>
      </c>
      <c r="G301" s="331">
        <v>50</v>
      </c>
      <c r="H301" s="332">
        <f>SUM(F301*G301)</f>
        <v>8000</v>
      </c>
      <c r="I301" s="333">
        <f>SUM(H301)</f>
        <v>8000</v>
      </c>
      <c r="J301" s="113"/>
      <c r="K301" s="117"/>
      <c r="L301" s="118"/>
      <c r="M301" s="118"/>
      <c r="N301" s="119"/>
      <c r="O301" s="118"/>
      <c r="P301" s="118"/>
      <c r="Q301" s="293"/>
      <c r="R301" s="131"/>
      <c r="S301" s="118"/>
      <c r="T301" s="126"/>
      <c r="U301" s="124"/>
      <c r="V301" s="118"/>
      <c r="W301" s="126"/>
      <c r="X301" s="118"/>
      <c r="Y301" s="118"/>
      <c r="Z301" s="126"/>
      <c r="AA301" s="125"/>
      <c r="AB301" s="118"/>
      <c r="AC301" s="126"/>
      <c r="AD301" s="124"/>
      <c r="AE301" s="118"/>
      <c r="AF301" s="126"/>
      <c r="AG301" s="127"/>
      <c r="AH301" s="118"/>
      <c r="AI301" s="118"/>
      <c r="AJ301" s="118"/>
      <c r="AK301" s="118"/>
    </row>
    <row r="302" spans="1:37" s="1" customFormat="1" ht="9.9499999999999993" customHeight="1">
      <c r="A302" s="283"/>
      <c r="B302" s="135"/>
      <c r="C302" s="136"/>
      <c r="D302" s="137"/>
      <c r="E302" s="137"/>
      <c r="F302" s="334"/>
      <c r="G302" s="335"/>
      <c r="H302" s="336"/>
      <c r="I302" s="105">
        <f>SUM(I285:I301)</f>
        <v>1070100</v>
      </c>
      <c r="J302" s="138"/>
      <c r="K302" s="117"/>
      <c r="L302" s="118"/>
      <c r="M302" s="118"/>
      <c r="N302" s="119"/>
      <c r="O302" s="118"/>
      <c r="P302" s="118"/>
      <c r="Q302" s="293"/>
      <c r="R302" s="131"/>
      <c r="S302" s="118"/>
      <c r="T302" s="126"/>
      <c r="U302" s="124"/>
      <c r="V302" s="118"/>
      <c r="W302" s="126"/>
      <c r="X302" s="118"/>
      <c r="Y302" s="118"/>
      <c r="Z302" s="126"/>
      <c r="AA302" s="125"/>
      <c r="AB302" s="118"/>
      <c r="AC302" s="126"/>
      <c r="AD302" s="124"/>
      <c r="AE302" s="118"/>
      <c r="AF302" s="126"/>
      <c r="AG302" s="127"/>
      <c r="AH302" s="118"/>
      <c r="AI302" s="118"/>
      <c r="AJ302" s="118"/>
      <c r="AK302" s="118"/>
    </row>
    <row r="303" spans="1:37" s="354" customFormat="1" ht="9.9499999999999993" customHeight="1">
      <c r="A303" s="355" t="s">
        <v>814</v>
      </c>
      <c r="B303" s="337"/>
      <c r="C303" s="338"/>
      <c r="D303" s="339"/>
      <c r="E303" s="339"/>
      <c r="F303" s="340"/>
      <c r="G303" s="341"/>
      <c r="H303" s="342"/>
      <c r="I303" s="343"/>
      <c r="J303" s="344"/>
      <c r="K303" s="345"/>
      <c r="L303" s="346"/>
      <c r="M303" s="346"/>
      <c r="N303" s="347"/>
      <c r="O303" s="346"/>
      <c r="P303" s="346"/>
      <c r="Q303" s="348"/>
      <c r="R303" s="349"/>
      <c r="S303" s="346"/>
      <c r="T303" s="350"/>
      <c r="U303" s="351"/>
      <c r="V303" s="346"/>
      <c r="W303" s="350"/>
      <c r="X303" s="346"/>
      <c r="Y303" s="346"/>
      <c r="Z303" s="350"/>
      <c r="AA303" s="352"/>
      <c r="AB303" s="346"/>
      <c r="AC303" s="350"/>
      <c r="AD303" s="351"/>
      <c r="AE303" s="346"/>
      <c r="AF303" s="350"/>
      <c r="AG303" s="353"/>
      <c r="AH303" s="346"/>
      <c r="AI303" s="346"/>
      <c r="AJ303" s="346"/>
      <c r="AK303" s="346"/>
    </row>
    <row r="304" spans="1:37" s="1" customFormat="1" ht="9.9499999999999993" customHeight="1">
      <c r="A304" s="283" t="s">
        <v>811</v>
      </c>
      <c r="B304" s="110" t="s">
        <v>812</v>
      </c>
      <c r="C304" s="111"/>
      <c r="D304" s="112"/>
      <c r="E304" s="112"/>
      <c r="F304" s="330"/>
      <c r="G304" s="331"/>
      <c r="H304" s="332"/>
      <c r="I304" s="129">
        <v>4550000</v>
      </c>
      <c r="J304" s="113"/>
      <c r="K304" s="117"/>
      <c r="L304" s="118"/>
      <c r="M304" s="118"/>
      <c r="N304" s="119"/>
      <c r="O304" s="118"/>
      <c r="P304" s="118"/>
      <c r="Q304" s="293"/>
      <c r="R304" s="131"/>
      <c r="S304" s="118"/>
      <c r="T304" s="126"/>
      <c r="U304" s="124"/>
      <c r="V304" s="118"/>
      <c r="W304" s="126"/>
      <c r="X304" s="118"/>
      <c r="Y304" s="118"/>
      <c r="Z304" s="126"/>
      <c r="AA304" s="125"/>
      <c r="AB304" s="118"/>
      <c r="AC304" s="126"/>
      <c r="AD304" s="124"/>
      <c r="AE304" s="118"/>
      <c r="AF304" s="126"/>
      <c r="AG304" s="127"/>
      <c r="AH304" s="118"/>
      <c r="AI304" s="118"/>
      <c r="AJ304" s="118"/>
      <c r="AK304" s="118"/>
    </row>
    <row r="305" spans="1:37" s="1" customFormat="1" ht="9.9499999999999993" customHeight="1">
      <c r="A305" s="283"/>
      <c r="B305" s="110" t="s">
        <v>813</v>
      </c>
      <c r="C305" s="111"/>
      <c r="D305" s="112"/>
      <c r="E305" s="112"/>
      <c r="F305" s="330"/>
      <c r="G305" s="331"/>
      <c r="H305" s="332"/>
      <c r="I305" s="129">
        <f>SUM(6500000-3992)</f>
        <v>6496008</v>
      </c>
      <c r="J305" s="113"/>
      <c r="K305" s="117"/>
      <c r="L305" s="118"/>
      <c r="M305" s="118"/>
      <c r="N305" s="119"/>
      <c r="O305" s="118"/>
      <c r="P305" s="118"/>
      <c r="Q305" s="293"/>
      <c r="R305" s="131"/>
      <c r="S305" s="118"/>
      <c r="T305" s="126"/>
      <c r="U305" s="124"/>
      <c r="V305" s="118"/>
      <c r="W305" s="126"/>
      <c r="X305" s="118"/>
      <c r="Y305" s="118"/>
      <c r="Z305" s="126"/>
      <c r="AA305" s="125"/>
      <c r="AB305" s="118"/>
      <c r="AC305" s="126"/>
      <c r="AD305" s="124"/>
      <c r="AE305" s="118"/>
      <c r="AF305" s="126"/>
      <c r="AG305" s="127"/>
      <c r="AH305" s="118"/>
      <c r="AI305" s="118"/>
      <c r="AJ305" s="118"/>
      <c r="AK305" s="118"/>
    </row>
    <row r="306" spans="1:37" s="1" customFormat="1" ht="9.9499999999999993" customHeight="1">
      <c r="A306" s="355" t="s">
        <v>815</v>
      </c>
      <c r="B306" s="572" t="s">
        <v>817</v>
      </c>
      <c r="C306" s="573"/>
      <c r="D306" s="573"/>
      <c r="E306" s="573"/>
      <c r="F306" s="573"/>
      <c r="G306" s="573"/>
      <c r="H306" s="574"/>
      <c r="I306" s="129">
        <f>SUM(I5+I6+I302+I304+I305)</f>
        <v>148000000</v>
      </c>
      <c r="J306" s="113"/>
      <c r="K306" s="117"/>
      <c r="L306" s="118"/>
      <c r="M306" s="118"/>
      <c r="N306" s="119"/>
      <c r="O306" s="118"/>
      <c r="P306" s="118"/>
      <c r="Q306" s="293"/>
      <c r="R306" s="131"/>
      <c r="S306" s="118"/>
      <c r="T306" s="126"/>
      <c r="U306" s="124"/>
      <c r="V306" s="118"/>
      <c r="W306" s="126"/>
      <c r="X306" s="118"/>
      <c r="Y306" s="118"/>
      <c r="Z306" s="126"/>
      <c r="AA306" s="125"/>
      <c r="AB306" s="118"/>
      <c r="AC306" s="126"/>
      <c r="AD306" s="124"/>
      <c r="AE306" s="118"/>
      <c r="AF306" s="126"/>
      <c r="AG306" s="127"/>
      <c r="AH306" s="118"/>
      <c r="AI306" s="118"/>
      <c r="AJ306" s="118"/>
      <c r="AK306" s="118"/>
    </row>
    <row r="307" spans="1:37" s="1" customFormat="1" ht="9.9499999999999993" customHeight="1">
      <c r="A307" s="356" t="s">
        <v>816</v>
      </c>
      <c r="B307" s="110"/>
      <c r="C307" s="111"/>
      <c r="D307" s="112"/>
      <c r="E307" s="112"/>
      <c r="F307" s="330"/>
      <c r="G307" s="331"/>
      <c r="H307" s="376">
        <v>0.05</v>
      </c>
      <c r="I307" s="129">
        <f>SUM(I306*H307)</f>
        <v>7400000</v>
      </c>
      <c r="J307" s="113"/>
      <c r="K307" s="117"/>
      <c r="L307" s="118"/>
      <c r="M307" s="118"/>
      <c r="N307" s="119"/>
      <c r="O307" s="118"/>
      <c r="P307" s="118"/>
      <c r="Q307" s="293"/>
      <c r="R307" s="131"/>
      <c r="S307" s="118"/>
      <c r="T307" s="126"/>
      <c r="U307" s="124"/>
      <c r="V307" s="118"/>
      <c r="W307" s="126"/>
      <c r="X307" s="118"/>
      <c r="Y307" s="118"/>
      <c r="Z307" s="126"/>
      <c r="AA307" s="125"/>
      <c r="AB307" s="118"/>
      <c r="AC307" s="126"/>
      <c r="AD307" s="124"/>
      <c r="AE307" s="118"/>
      <c r="AF307" s="126"/>
      <c r="AG307" s="127"/>
      <c r="AH307" s="118"/>
      <c r="AI307" s="118"/>
      <c r="AJ307" s="118"/>
      <c r="AK307" s="118"/>
    </row>
    <row r="308" spans="1:37" s="1" customFormat="1" ht="9.9499999999999993" customHeight="1">
      <c r="A308" s="355" t="s">
        <v>819</v>
      </c>
      <c r="B308" s="575"/>
      <c r="C308" s="576"/>
      <c r="D308" s="576"/>
      <c r="E308" s="576"/>
      <c r="F308" s="576"/>
      <c r="G308" s="576"/>
      <c r="H308" s="577"/>
      <c r="I308" s="581">
        <f>SUM(I306:I307)</f>
        <v>155400000</v>
      </c>
      <c r="J308" s="113"/>
      <c r="K308" s="117"/>
      <c r="L308" s="118"/>
      <c r="M308" s="118"/>
      <c r="N308" s="119"/>
      <c r="O308" s="118"/>
      <c r="P308" s="118"/>
      <c r="Q308" s="293"/>
      <c r="R308" s="131"/>
      <c r="S308" s="118"/>
      <c r="T308" s="126"/>
      <c r="U308" s="124"/>
      <c r="V308" s="118"/>
      <c r="W308" s="126"/>
      <c r="X308" s="118"/>
      <c r="Y308" s="118"/>
      <c r="Z308" s="126"/>
      <c r="AA308" s="125"/>
      <c r="AB308" s="118"/>
      <c r="AC308" s="126"/>
      <c r="AD308" s="124"/>
      <c r="AE308" s="118"/>
      <c r="AF308" s="126"/>
      <c r="AG308" s="127"/>
      <c r="AH308" s="118"/>
      <c r="AI308" s="118"/>
      <c r="AJ308" s="118"/>
      <c r="AK308" s="118"/>
    </row>
    <row r="309" spans="1:37" s="1" customFormat="1" ht="9.9499999999999993" customHeight="1">
      <c r="A309" s="356" t="s">
        <v>818</v>
      </c>
      <c r="B309" s="578"/>
      <c r="C309" s="579"/>
      <c r="D309" s="579"/>
      <c r="E309" s="579"/>
      <c r="F309" s="579"/>
      <c r="G309" s="579"/>
      <c r="H309" s="580"/>
      <c r="I309" s="582"/>
      <c r="J309" s="113"/>
      <c r="K309" s="117"/>
      <c r="L309" s="118"/>
      <c r="M309" s="118"/>
      <c r="N309" s="119"/>
      <c r="O309" s="118"/>
      <c r="P309" s="118"/>
      <c r="Q309" s="293"/>
      <c r="R309" s="131"/>
      <c r="S309" s="118"/>
      <c r="T309" s="126"/>
      <c r="U309" s="124"/>
      <c r="V309" s="118"/>
      <c r="W309" s="126"/>
      <c r="X309" s="118"/>
      <c r="Y309" s="118"/>
      <c r="Z309" s="126"/>
      <c r="AA309" s="125"/>
      <c r="AB309" s="118"/>
      <c r="AC309" s="126"/>
      <c r="AD309" s="124"/>
      <c r="AE309" s="118"/>
      <c r="AF309" s="126"/>
      <c r="AG309" s="127"/>
      <c r="AH309" s="118"/>
      <c r="AI309" s="118"/>
      <c r="AJ309" s="118"/>
      <c r="AK309" s="118"/>
    </row>
    <row r="310" spans="1:37" s="375" customFormat="1" ht="9.9499999999999993" customHeight="1">
      <c r="A310" s="357"/>
      <c r="B310" s="358"/>
      <c r="C310" s="359"/>
      <c r="D310" s="360"/>
      <c r="E310" s="360"/>
      <c r="F310" s="361"/>
      <c r="G310" s="362"/>
      <c r="H310" s="363"/>
      <c r="I310" s="364"/>
      <c r="J310" s="365"/>
      <c r="K310" s="366"/>
      <c r="L310" s="367"/>
      <c r="M310" s="367"/>
      <c r="N310" s="368"/>
      <c r="O310" s="367"/>
      <c r="P310" s="367"/>
      <c r="Q310" s="369"/>
      <c r="R310" s="370"/>
      <c r="S310" s="367"/>
      <c r="T310" s="371"/>
      <c r="U310" s="372"/>
      <c r="V310" s="367"/>
      <c r="W310" s="371"/>
      <c r="X310" s="367"/>
      <c r="Y310" s="367"/>
      <c r="Z310" s="371"/>
      <c r="AA310" s="373"/>
      <c r="AB310" s="367"/>
      <c r="AC310" s="371"/>
      <c r="AD310" s="372"/>
      <c r="AE310" s="367"/>
      <c r="AF310" s="371"/>
      <c r="AG310" s="374"/>
      <c r="AH310" s="367"/>
      <c r="AI310" s="367"/>
      <c r="AJ310" s="367"/>
      <c r="AK310" s="367"/>
    </row>
    <row r="311" spans="1:37" s="216" customFormat="1" ht="9.9499999999999993" customHeight="1">
      <c r="A311" s="282" t="s">
        <v>328</v>
      </c>
      <c r="B311" s="571" t="s">
        <v>123</v>
      </c>
      <c r="C311" s="571"/>
      <c r="D311" s="571"/>
      <c r="E311" s="203"/>
      <c r="F311" s="203"/>
      <c r="G311" s="204"/>
      <c r="H311" s="205" t="s">
        <v>627</v>
      </c>
      <c r="I311" s="206" t="str">
        <f>IFERROR(SUM(#REF!), "")</f>
        <v/>
      </c>
      <c r="J311" s="203"/>
      <c r="K311" s="207"/>
      <c r="L311" s="208"/>
      <c r="M311" s="208"/>
      <c r="N311" s="209"/>
      <c r="O311" s="208"/>
      <c r="P311" s="208"/>
      <c r="Q311" s="294"/>
      <c r="R311" s="210"/>
      <c r="S311" s="211"/>
      <c r="T311" s="212"/>
      <c r="U311" s="211"/>
      <c r="V311" s="208"/>
      <c r="W311" s="213"/>
      <c r="X311" s="208"/>
      <c r="Y311" s="208"/>
      <c r="Z311" s="213"/>
      <c r="AA311" s="214"/>
      <c r="AB311" s="208"/>
      <c r="AC311" s="213"/>
      <c r="AD311" s="208"/>
      <c r="AE311" s="208"/>
      <c r="AF311" s="213"/>
      <c r="AG311" s="215"/>
      <c r="AH311" s="208">
        <f t="shared" ref="AH311:AH342" si="182">IFERROR(SUM(S311:Y311), "")</f>
        <v>0</v>
      </c>
      <c r="AI311" s="208">
        <f t="shared" ref="AI311:AI342" si="183">IFERROR(SUM(AB311:AE311), "")</f>
        <v>0</v>
      </c>
      <c r="AJ311" s="208"/>
      <c r="AK311" s="208"/>
    </row>
    <row r="312" spans="1:37" ht="9.9499999999999993" customHeight="1">
      <c r="A312" s="279" t="s">
        <v>284</v>
      </c>
      <c r="B312" s="569" t="s">
        <v>124</v>
      </c>
      <c r="C312" s="86" t="s">
        <v>125</v>
      </c>
      <c r="D312" s="86" t="s">
        <v>126</v>
      </c>
      <c r="E312" s="86"/>
      <c r="F312" s="5"/>
      <c r="G312" s="167"/>
      <c r="H312" s="165"/>
      <c r="I312" s="5"/>
      <c r="J312" s="5"/>
      <c r="K312" s="77"/>
      <c r="L312" s="79"/>
      <c r="M312" s="79"/>
      <c r="N312" s="80"/>
      <c r="O312" s="79"/>
      <c r="P312" s="79"/>
      <c r="Q312" s="290"/>
      <c r="R312" s="108"/>
      <c r="S312" s="79"/>
      <c r="T312" s="163"/>
      <c r="U312" s="79"/>
      <c r="V312" s="79"/>
      <c r="W312" s="163"/>
      <c r="X312" s="79"/>
      <c r="Y312" s="79"/>
      <c r="Z312" s="163"/>
      <c r="AA312" s="164"/>
      <c r="AB312" s="79"/>
      <c r="AC312" s="163"/>
      <c r="AD312" s="79"/>
      <c r="AE312" s="79"/>
      <c r="AF312" s="163"/>
      <c r="AG312" s="84"/>
      <c r="AH312" s="79">
        <f t="shared" si="182"/>
        <v>0</v>
      </c>
      <c r="AI312" s="79">
        <f t="shared" si="183"/>
        <v>0</v>
      </c>
      <c r="AJ312" s="79"/>
      <c r="AK312" s="79"/>
    </row>
    <row r="313" spans="1:37" ht="9.9499999999999993" customHeight="1">
      <c r="A313" s="284"/>
      <c r="B313" s="569"/>
      <c r="C313" s="86" t="s">
        <v>128</v>
      </c>
      <c r="D313" s="86"/>
      <c r="E313" s="86" t="s">
        <v>132</v>
      </c>
      <c r="F313" s="165"/>
      <c r="G313" s="88">
        <v>45</v>
      </c>
      <c r="H313" s="89">
        <v>238.5</v>
      </c>
      <c r="I313" s="166" t="s">
        <v>628</v>
      </c>
      <c r="J313" s="90" t="s">
        <v>329</v>
      </c>
      <c r="K313" s="77"/>
      <c r="L313" s="79"/>
      <c r="M313" s="79"/>
      <c r="N313" s="80"/>
      <c r="O313" s="79"/>
      <c r="P313" s="79"/>
      <c r="Q313" s="290"/>
      <c r="R313" s="108"/>
      <c r="S313" s="79"/>
      <c r="T313" s="163"/>
      <c r="U313" s="79"/>
      <c r="V313" s="79"/>
      <c r="W313" s="163"/>
      <c r="X313" s="79"/>
      <c r="Y313" s="79"/>
      <c r="Z313" s="163"/>
      <c r="AA313" s="164"/>
      <c r="AB313" s="79"/>
      <c r="AC313" s="163"/>
      <c r="AD313" s="79"/>
      <c r="AE313" s="79"/>
      <c r="AF313" s="163"/>
      <c r="AG313" s="84"/>
      <c r="AH313" s="79">
        <f t="shared" si="182"/>
        <v>0</v>
      </c>
      <c r="AI313" s="79">
        <f t="shared" si="183"/>
        <v>0</v>
      </c>
      <c r="AJ313" s="79"/>
      <c r="AK313" s="79"/>
    </row>
    <row r="314" spans="1:37" ht="9.9499999999999993" customHeight="1">
      <c r="A314" s="284"/>
      <c r="B314" s="569" t="s">
        <v>133</v>
      </c>
      <c r="C314" s="86" t="s">
        <v>134</v>
      </c>
      <c r="D314" s="86"/>
      <c r="E314" s="86" t="s">
        <v>136</v>
      </c>
      <c r="F314" s="165"/>
      <c r="G314" s="88">
        <v>45</v>
      </c>
      <c r="H314" s="89">
        <v>148.01</v>
      </c>
      <c r="I314" s="166" t="s">
        <v>629</v>
      </c>
      <c r="J314" s="90" t="s">
        <v>330</v>
      </c>
      <c r="K314" s="77"/>
      <c r="L314" s="79"/>
      <c r="M314" s="79"/>
      <c r="N314" s="80"/>
      <c r="O314" s="79"/>
      <c r="P314" s="79"/>
      <c r="Q314" s="290"/>
      <c r="R314" s="108"/>
      <c r="S314" s="79"/>
      <c r="T314" s="163"/>
      <c r="U314" s="79"/>
      <c r="V314" s="79"/>
      <c r="W314" s="163"/>
      <c r="X314" s="79"/>
      <c r="Y314" s="79"/>
      <c r="Z314" s="163"/>
      <c r="AA314" s="164"/>
      <c r="AB314" s="79"/>
      <c r="AC314" s="163"/>
      <c r="AD314" s="79"/>
      <c r="AE314" s="79"/>
      <c r="AF314" s="163"/>
      <c r="AG314" s="84"/>
      <c r="AH314" s="79">
        <f t="shared" si="182"/>
        <v>0</v>
      </c>
      <c r="AI314" s="79">
        <f t="shared" si="183"/>
        <v>0</v>
      </c>
      <c r="AJ314" s="79"/>
      <c r="AK314" s="79"/>
    </row>
    <row r="315" spans="1:37" ht="9.9499999999999993" customHeight="1">
      <c r="A315" s="284"/>
      <c r="B315" s="569"/>
      <c r="C315" s="86" t="s">
        <v>137</v>
      </c>
      <c r="D315" s="86"/>
      <c r="E315" s="86"/>
      <c r="F315" s="165"/>
      <c r="G315" s="88">
        <v>45</v>
      </c>
      <c r="H315" s="89">
        <v>0</v>
      </c>
      <c r="I315" s="162">
        <v>0</v>
      </c>
      <c r="J315" s="90"/>
      <c r="K315" s="77"/>
      <c r="L315" s="79"/>
      <c r="M315" s="79"/>
      <c r="N315" s="80"/>
      <c r="O315" s="79"/>
      <c r="P315" s="79"/>
      <c r="Q315" s="290"/>
      <c r="R315" s="108"/>
      <c r="S315" s="79"/>
      <c r="T315" s="163"/>
      <c r="U315" s="79"/>
      <c r="V315" s="79"/>
      <c r="W315" s="163"/>
      <c r="X315" s="79"/>
      <c r="Y315" s="79"/>
      <c r="Z315" s="163"/>
      <c r="AA315" s="164"/>
      <c r="AB315" s="79"/>
      <c r="AC315" s="163"/>
      <c r="AD315" s="79"/>
      <c r="AE315" s="79"/>
      <c r="AF315" s="163"/>
      <c r="AG315" s="84"/>
      <c r="AH315" s="79">
        <f t="shared" si="182"/>
        <v>0</v>
      </c>
      <c r="AI315" s="79">
        <f t="shared" si="183"/>
        <v>0</v>
      </c>
      <c r="AJ315" s="79"/>
      <c r="AK315" s="79"/>
    </row>
    <row r="316" spans="1:37" ht="9.9499999999999993" customHeight="1">
      <c r="A316" s="284"/>
      <c r="B316" s="569" t="s">
        <v>138</v>
      </c>
      <c r="C316" s="570" t="s">
        <v>630</v>
      </c>
      <c r="D316" s="86"/>
      <c r="E316" s="86" t="s">
        <v>631</v>
      </c>
      <c r="F316" s="5"/>
      <c r="G316" s="167"/>
      <c r="H316" s="165"/>
      <c r="I316" s="5"/>
      <c r="J316" s="5"/>
      <c r="K316" s="77"/>
      <c r="L316" s="79"/>
      <c r="M316" s="79"/>
      <c r="N316" s="80"/>
      <c r="O316" s="79"/>
      <c r="P316" s="79"/>
      <c r="Q316" s="290"/>
      <c r="R316" s="108"/>
      <c r="S316" s="79"/>
      <c r="T316" s="163"/>
      <c r="U316" s="79"/>
      <c r="V316" s="79"/>
      <c r="W316" s="163"/>
      <c r="X316" s="79"/>
      <c r="Y316" s="79"/>
      <c r="Z316" s="163"/>
      <c r="AA316" s="164"/>
      <c r="AB316" s="79"/>
      <c r="AC316" s="163"/>
      <c r="AD316" s="79"/>
      <c r="AE316" s="79"/>
      <c r="AF316" s="163"/>
      <c r="AG316" s="84"/>
      <c r="AH316" s="79">
        <f t="shared" si="182"/>
        <v>0</v>
      </c>
      <c r="AI316" s="79">
        <f t="shared" si="183"/>
        <v>0</v>
      </c>
      <c r="AJ316" s="79"/>
      <c r="AK316" s="79"/>
    </row>
    <row r="317" spans="1:37" ht="9.9499999999999993" customHeight="1">
      <c r="A317" s="284"/>
      <c r="B317" s="569"/>
      <c r="C317" s="570"/>
      <c r="D317" s="86"/>
      <c r="E317" s="5"/>
      <c r="F317" s="165"/>
      <c r="G317" s="88">
        <v>45</v>
      </c>
      <c r="H317" s="89">
        <v>62.164000000000001</v>
      </c>
      <c r="I317" s="166" t="s">
        <v>632</v>
      </c>
      <c r="J317" s="90" t="s">
        <v>331</v>
      </c>
      <c r="K317" s="77"/>
      <c r="L317" s="79"/>
      <c r="M317" s="79"/>
      <c r="N317" s="80"/>
      <c r="O317" s="79"/>
      <c r="P317" s="79"/>
      <c r="Q317" s="290"/>
      <c r="R317" s="108"/>
      <c r="S317" s="79"/>
      <c r="T317" s="163"/>
      <c r="U317" s="79"/>
      <c r="V317" s="79"/>
      <c r="W317" s="163"/>
      <c r="X317" s="79"/>
      <c r="Y317" s="79"/>
      <c r="Z317" s="163"/>
      <c r="AA317" s="164"/>
      <c r="AB317" s="79"/>
      <c r="AC317" s="163"/>
      <c r="AD317" s="79"/>
      <c r="AE317" s="79"/>
      <c r="AF317" s="163"/>
      <c r="AG317" s="84"/>
      <c r="AH317" s="79">
        <f t="shared" si="182"/>
        <v>0</v>
      </c>
      <c r="AI317" s="79">
        <f t="shared" si="183"/>
        <v>0</v>
      </c>
      <c r="AJ317" s="79"/>
      <c r="AK317" s="79"/>
    </row>
    <row r="318" spans="1:37" s="216" customFormat="1" ht="9.9499999999999993" customHeight="1">
      <c r="A318" s="284"/>
      <c r="B318" s="571" t="s">
        <v>143</v>
      </c>
      <c r="C318" s="571"/>
      <c r="D318" s="571"/>
      <c r="E318" s="203"/>
      <c r="F318" s="203"/>
      <c r="G318" s="204"/>
      <c r="H318" s="205" t="s">
        <v>627</v>
      </c>
      <c r="I318" s="206" t="str">
        <f>IFERROR(SUM(#REF!), "")</f>
        <v/>
      </c>
      <c r="J318" s="203"/>
      <c r="K318" s="207"/>
      <c r="L318" s="208"/>
      <c r="M318" s="208"/>
      <c r="N318" s="209"/>
      <c r="O318" s="208"/>
      <c r="P318" s="208"/>
      <c r="Q318" s="294"/>
      <c r="R318" s="210"/>
      <c r="S318" s="208"/>
      <c r="T318" s="213"/>
      <c r="U318" s="208"/>
      <c r="V318" s="208"/>
      <c r="W318" s="213"/>
      <c r="X318" s="208"/>
      <c r="Y318" s="208"/>
      <c r="Z318" s="213"/>
      <c r="AA318" s="214"/>
      <c r="AB318" s="208"/>
      <c r="AC318" s="213"/>
      <c r="AD318" s="208"/>
      <c r="AE318" s="208"/>
      <c r="AF318" s="213"/>
      <c r="AG318" s="215"/>
      <c r="AH318" s="208">
        <f t="shared" si="182"/>
        <v>0</v>
      </c>
      <c r="AI318" s="208">
        <f t="shared" si="183"/>
        <v>0</v>
      </c>
      <c r="AJ318" s="208"/>
      <c r="AK318" s="208"/>
    </row>
    <row r="319" spans="1:37" ht="10.35" customHeight="1">
      <c r="A319" s="284"/>
      <c r="B319" s="569" t="s">
        <v>144</v>
      </c>
      <c r="C319" s="86" t="s">
        <v>145</v>
      </c>
      <c r="D319" s="86"/>
      <c r="E319" s="86"/>
      <c r="F319" s="5"/>
      <c r="G319" s="167"/>
      <c r="H319" s="165"/>
      <c r="I319" s="5"/>
      <c r="J319" s="5"/>
      <c r="K319" s="77"/>
      <c r="L319" s="79"/>
      <c r="M319" s="79"/>
      <c r="N319" s="80"/>
      <c r="O319" s="79"/>
      <c r="P319" s="79"/>
      <c r="Q319" s="290"/>
      <c r="R319" s="108"/>
      <c r="S319" s="79"/>
      <c r="T319" s="163"/>
      <c r="U319" s="79"/>
      <c r="V319" s="79"/>
      <c r="W319" s="163"/>
      <c r="X319" s="79"/>
      <c r="Y319" s="79"/>
      <c r="Z319" s="163"/>
      <c r="AA319" s="164"/>
      <c r="AB319" s="79"/>
      <c r="AC319" s="163"/>
      <c r="AD319" s="79"/>
      <c r="AE319" s="79"/>
      <c r="AF319" s="163"/>
      <c r="AG319" s="84"/>
      <c r="AH319" s="79">
        <f t="shared" si="182"/>
        <v>0</v>
      </c>
      <c r="AI319" s="79">
        <f t="shared" si="183"/>
        <v>0</v>
      </c>
      <c r="AJ319" s="79"/>
      <c r="AK319" s="79"/>
    </row>
    <row r="320" spans="1:37" ht="9.9499999999999993" customHeight="1">
      <c r="A320" s="284"/>
      <c r="B320" s="569"/>
      <c r="C320" s="86" t="s">
        <v>146</v>
      </c>
      <c r="D320" s="86"/>
      <c r="E320" s="86" t="s">
        <v>633</v>
      </c>
      <c r="F320" s="165"/>
      <c r="G320" s="88">
        <v>45</v>
      </c>
      <c r="H320" s="89">
        <v>315</v>
      </c>
      <c r="I320" s="166" t="s">
        <v>634</v>
      </c>
      <c r="J320" s="90"/>
      <c r="K320" s="77"/>
      <c r="L320" s="79"/>
      <c r="M320" s="79"/>
      <c r="N320" s="80"/>
      <c r="O320" s="79"/>
      <c r="P320" s="79"/>
      <c r="Q320" s="290"/>
      <c r="R320" s="108"/>
      <c r="S320" s="79"/>
      <c r="T320" s="163"/>
      <c r="U320" s="79"/>
      <c r="V320" s="79"/>
      <c r="W320" s="163"/>
      <c r="X320" s="79"/>
      <c r="Y320" s="79"/>
      <c r="Z320" s="163"/>
      <c r="AA320" s="164"/>
      <c r="AB320" s="79"/>
      <c r="AC320" s="163"/>
      <c r="AD320" s="79"/>
      <c r="AE320" s="79"/>
      <c r="AF320" s="163"/>
      <c r="AG320" s="84"/>
      <c r="AH320" s="79">
        <f t="shared" si="182"/>
        <v>0</v>
      </c>
      <c r="AI320" s="79">
        <f t="shared" si="183"/>
        <v>0</v>
      </c>
      <c r="AJ320" s="79"/>
      <c r="AK320" s="79"/>
    </row>
    <row r="321" spans="1:37" ht="9.9499999999999993" customHeight="1">
      <c r="A321" s="284"/>
      <c r="B321" s="569" t="s">
        <v>148</v>
      </c>
      <c r="C321" s="570" t="s">
        <v>635</v>
      </c>
      <c r="D321" s="86"/>
      <c r="E321" s="86"/>
      <c r="F321" s="5"/>
      <c r="G321" s="167"/>
      <c r="H321" s="165"/>
      <c r="I321" s="5"/>
      <c r="J321" s="5"/>
      <c r="K321" s="77"/>
      <c r="L321" s="79"/>
      <c r="M321" s="79"/>
      <c r="N321" s="80"/>
      <c r="O321" s="79"/>
      <c r="P321" s="79"/>
      <c r="Q321" s="290"/>
      <c r="R321" s="108"/>
      <c r="S321" s="79"/>
      <c r="T321" s="163"/>
      <c r="U321" s="79"/>
      <c r="V321" s="79"/>
      <c r="W321" s="163"/>
      <c r="X321" s="79"/>
      <c r="Y321" s="79"/>
      <c r="Z321" s="163"/>
      <c r="AA321" s="164"/>
      <c r="AB321" s="79"/>
      <c r="AC321" s="163"/>
      <c r="AD321" s="79"/>
      <c r="AE321" s="79"/>
      <c r="AF321" s="163"/>
      <c r="AG321" s="84"/>
      <c r="AH321" s="79">
        <f t="shared" si="182"/>
        <v>0</v>
      </c>
      <c r="AI321" s="79">
        <f t="shared" si="183"/>
        <v>0</v>
      </c>
      <c r="AJ321" s="79"/>
      <c r="AK321" s="79"/>
    </row>
    <row r="322" spans="1:37" ht="9.9499999999999993" customHeight="1">
      <c r="A322" s="284"/>
      <c r="B322" s="569"/>
      <c r="C322" s="570"/>
      <c r="D322" s="86"/>
      <c r="E322" s="5"/>
      <c r="F322" s="165"/>
      <c r="G322" s="88">
        <v>45</v>
      </c>
      <c r="H322" s="89">
        <v>29.602</v>
      </c>
      <c r="I322" s="166" t="s">
        <v>636</v>
      </c>
      <c r="J322" s="90"/>
      <c r="K322" s="77"/>
      <c r="L322" s="79"/>
      <c r="M322" s="79"/>
      <c r="N322" s="80"/>
      <c r="O322" s="79"/>
      <c r="P322" s="79"/>
      <c r="Q322" s="290"/>
      <c r="R322" s="108"/>
      <c r="S322" s="79"/>
      <c r="T322" s="163"/>
      <c r="U322" s="79"/>
      <c r="V322" s="79"/>
      <c r="W322" s="163"/>
      <c r="X322" s="79"/>
      <c r="Y322" s="79"/>
      <c r="Z322" s="163"/>
      <c r="AA322" s="164"/>
      <c r="AB322" s="79"/>
      <c r="AC322" s="163"/>
      <c r="AD322" s="79"/>
      <c r="AE322" s="79"/>
      <c r="AF322" s="163"/>
      <c r="AG322" s="84"/>
      <c r="AH322" s="79">
        <f t="shared" si="182"/>
        <v>0</v>
      </c>
      <c r="AI322" s="79">
        <f t="shared" si="183"/>
        <v>0</v>
      </c>
      <c r="AJ322" s="79"/>
      <c r="AK322" s="79"/>
    </row>
    <row r="323" spans="1:37" s="216" customFormat="1" ht="9.9499999999999993" customHeight="1">
      <c r="A323" s="284"/>
      <c r="B323" s="571" t="s">
        <v>150</v>
      </c>
      <c r="C323" s="571"/>
      <c r="D323" s="571"/>
      <c r="E323" s="203"/>
      <c r="F323" s="203"/>
      <c r="G323" s="204"/>
      <c r="H323" s="205" t="s">
        <v>627</v>
      </c>
      <c r="I323" s="206" t="str">
        <f>IFERROR(SUM(#REF!), "")</f>
        <v/>
      </c>
      <c r="J323" s="203"/>
      <c r="K323" s="207"/>
      <c r="L323" s="208"/>
      <c r="M323" s="208"/>
      <c r="N323" s="209"/>
      <c r="O323" s="208"/>
      <c r="P323" s="208"/>
      <c r="Q323" s="294"/>
      <c r="R323" s="210"/>
      <c r="S323" s="208"/>
      <c r="T323" s="213"/>
      <c r="U323" s="208"/>
      <c r="V323" s="208"/>
      <c r="W323" s="213"/>
      <c r="X323" s="208"/>
      <c r="Y323" s="208"/>
      <c r="Z323" s="213"/>
      <c r="AA323" s="214"/>
      <c r="AB323" s="208"/>
      <c r="AC323" s="213"/>
      <c r="AD323" s="208"/>
      <c r="AE323" s="208"/>
      <c r="AF323" s="213"/>
      <c r="AG323" s="215"/>
      <c r="AH323" s="208">
        <f t="shared" si="182"/>
        <v>0</v>
      </c>
      <c r="AI323" s="208">
        <f t="shared" si="183"/>
        <v>0</v>
      </c>
      <c r="AJ323" s="208"/>
      <c r="AK323" s="208"/>
    </row>
    <row r="324" spans="1:37" ht="9.9499999999999993" customHeight="1">
      <c r="A324" s="284"/>
      <c r="B324" s="160" t="s">
        <v>151</v>
      </c>
      <c r="C324" s="86" t="s">
        <v>152</v>
      </c>
      <c r="D324" s="86"/>
      <c r="E324" s="86" t="s">
        <v>637</v>
      </c>
      <c r="F324" s="165"/>
      <c r="G324" s="88">
        <v>45</v>
      </c>
      <c r="H324" s="89">
        <v>48.241</v>
      </c>
      <c r="I324" s="166" t="s">
        <v>638</v>
      </c>
      <c r="J324" s="90"/>
      <c r="K324" s="77"/>
      <c r="L324" s="79"/>
      <c r="M324" s="79"/>
      <c r="N324" s="80"/>
      <c r="O324" s="79"/>
      <c r="P324" s="79"/>
      <c r="Q324" s="290"/>
      <c r="R324" s="108"/>
      <c r="S324" s="79"/>
      <c r="T324" s="163"/>
      <c r="U324" s="79"/>
      <c r="V324" s="79"/>
      <c r="W324" s="163"/>
      <c r="X324" s="79"/>
      <c r="Y324" s="79"/>
      <c r="Z324" s="163"/>
      <c r="AA324" s="164"/>
      <c r="AB324" s="79"/>
      <c r="AC324" s="163"/>
      <c r="AD324" s="79"/>
      <c r="AE324" s="79"/>
      <c r="AF324" s="163"/>
      <c r="AG324" s="84"/>
      <c r="AH324" s="79">
        <f t="shared" si="182"/>
        <v>0</v>
      </c>
      <c r="AI324" s="79">
        <f t="shared" si="183"/>
        <v>0</v>
      </c>
      <c r="AJ324" s="79"/>
      <c r="AK324" s="79"/>
    </row>
    <row r="325" spans="1:37" s="216" customFormat="1" ht="9.9499999999999993" customHeight="1">
      <c r="A325" s="284"/>
      <c r="B325" s="571" t="s">
        <v>285</v>
      </c>
      <c r="C325" s="571"/>
      <c r="D325" s="571"/>
      <c r="E325" s="203"/>
      <c r="F325" s="203"/>
      <c r="G325" s="204"/>
      <c r="H325" s="217" t="s">
        <v>6</v>
      </c>
      <c r="I325" s="206" t="str">
        <f>IFERROR(SUM(#REF!), "")</f>
        <v/>
      </c>
      <c r="J325" s="203"/>
      <c r="K325" s="207"/>
      <c r="L325" s="208"/>
      <c r="M325" s="208"/>
      <c r="N325" s="209"/>
      <c r="O325" s="208"/>
      <c r="P325" s="208"/>
      <c r="Q325" s="294"/>
      <c r="R325" s="210"/>
      <c r="S325" s="208"/>
      <c r="T325" s="213"/>
      <c r="U325" s="208"/>
      <c r="V325" s="208"/>
      <c r="W325" s="213"/>
      <c r="X325" s="208"/>
      <c r="Y325" s="208"/>
      <c r="Z325" s="213"/>
      <c r="AA325" s="214"/>
      <c r="AB325" s="208"/>
      <c r="AC325" s="213"/>
      <c r="AD325" s="208"/>
      <c r="AE325" s="208"/>
      <c r="AF325" s="213"/>
      <c r="AG325" s="215"/>
      <c r="AH325" s="208">
        <f t="shared" si="182"/>
        <v>0</v>
      </c>
      <c r="AI325" s="208">
        <f t="shared" si="183"/>
        <v>0</v>
      </c>
      <c r="AJ325" s="208"/>
      <c r="AK325" s="208"/>
    </row>
    <row r="326" spans="1:37" ht="9.9499999999999993" customHeight="1">
      <c r="A326" s="284"/>
      <c r="B326" s="160" t="s">
        <v>157</v>
      </c>
      <c r="C326" s="86" t="s">
        <v>158</v>
      </c>
      <c r="D326" s="86"/>
      <c r="E326" s="5"/>
      <c r="F326" s="165"/>
      <c r="G326" s="88">
        <v>45</v>
      </c>
      <c r="H326" s="89">
        <v>16.399999999999999</v>
      </c>
      <c r="I326" s="168">
        <v>738</v>
      </c>
      <c r="J326" s="90" t="s">
        <v>332</v>
      </c>
      <c r="K326" s="77"/>
      <c r="L326" s="79"/>
      <c r="M326" s="79"/>
      <c r="N326" s="80"/>
      <c r="O326" s="79"/>
      <c r="P326" s="79"/>
      <c r="Q326" s="290"/>
      <c r="R326" s="108"/>
      <c r="S326" s="79"/>
      <c r="T326" s="163"/>
      <c r="U326" s="79"/>
      <c r="V326" s="79"/>
      <c r="W326" s="163"/>
      <c r="X326" s="79"/>
      <c r="Y326" s="79"/>
      <c r="Z326" s="163"/>
      <c r="AA326" s="164"/>
      <c r="AB326" s="79"/>
      <c r="AC326" s="163"/>
      <c r="AD326" s="79"/>
      <c r="AE326" s="79"/>
      <c r="AF326" s="163"/>
      <c r="AG326" s="84"/>
      <c r="AH326" s="79">
        <f t="shared" si="182"/>
        <v>0</v>
      </c>
      <c r="AI326" s="79">
        <f t="shared" si="183"/>
        <v>0</v>
      </c>
      <c r="AJ326" s="79"/>
      <c r="AK326" s="79"/>
    </row>
    <row r="327" spans="1:37" ht="9.9499999999999993" customHeight="1">
      <c r="A327" s="284"/>
      <c r="B327" s="160" t="s">
        <v>160</v>
      </c>
      <c r="C327" s="86" t="s">
        <v>639</v>
      </c>
      <c r="D327" s="86"/>
      <c r="E327" s="5"/>
      <c r="F327" s="165"/>
      <c r="G327" s="88">
        <v>45</v>
      </c>
      <c r="H327" s="89">
        <v>8.1999999999999993</v>
      </c>
      <c r="I327" s="168">
        <v>369</v>
      </c>
      <c r="J327" s="90"/>
      <c r="K327" s="77"/>
      <c r="L327" s="79"/>
      <c r="M327" s="79"/>
      <c r="N327" s="80"/>
      <c r="O327" s="79"/>
      <c r="P327" s="79"/>
      <c r="Q327" s="290"/>
      <c r="R327" s="108"/>
      <c r="S327" s="79"/>
      <c r="T327" s="163"/>
      <c r="U327" s="79"/>
      <c r="V327" s="79"/>
      <c r="W327" s="163"/>
      <c r="X327" s="79"/>
      <c r="Y327" s="79"/>
      <c r="Z327" s="163"/>
      <c r="AA327" s="164"/>
      <c r="AB327" s="79"/>
      <c r="AC327" s="163"/>
      <c r="AD327" s="79"/>
      <c r="AE327" s="79"/>
      <c r="AF327" s="163"/>
      <c r="AG327" s="84"/>
      <c r="AH327" s="79">
        <f t="shared" si="182"/>
        <v>0</v>
      </c>
      <c r="AI327" s="79">
        <f t="shared" si="183"/>
        <v>0</v>
      </c>
      <c r="AJ327" s="79"/>
      <c r="AK327" s="79"/>
    </row>
    <row r="328" spans="1:37" s="216" customFormat="1" ht="9.9499999999999993" customHeight="1">
      <c r="A328" s="284"/>
      <c r="B328" s="571" t="s">
        <v>162</v>
      </c>
      <c r="C328" s="571"/>
      <c r="D328" s="571"/>
      <c r="E328" s="203"/>
      <c r="F328" s="203"/>
      <c r="G328" s="204"/>
      <c r="H328" s="205" t="s">
        <v>627</v>
      </c>
      <c r="I328" s="206" t="str">
        <f>IFERROR(SUM(#REF!), "")</f>
        <v/>
      </c>
      <c r="J328" s="203"/>
      <c r="K328" s="207"/>
      <c r="L328" s="208"/>
      <c r="M328" s="208"/>
      <c r="N328" s="209"/>
      <c r="O328" s="208"/>
      <c r="P328" s="208"/>
      <c r="Q328" s="294"/>
      <c r="R328" s="210"/>
      <c r="S328" s="208"/>
      <c r="T328" s="213"/>
      <c r="U328" s="208"/>
      <c r="V328" s="208"/>
      <c r="W328" s="213"/>
      <c r="X328" s="208"/>
      <c r="Y328" s="208"/>
      <c r="Z328" s="213"/>
      <c r="AA328" s="214"/>
      <c r="AB328" s="208"/>
      <c r="AC328" s="213"/>
      <c r="AD328" s="208"/>
      <c r="AE328" s="208"/>
      <c r="AF328" s="213"/>
      <c r="AG328" s="215"/>
      <c r="AH328" s="208">
        <f t="shared" si="182"/>
        <v>0</v>
      </c>
      <c r="AI328" s="208">
        <f t="shared" si="183"/>
        <v>0</v>
      </c>
      <c r="AJ328" s="208"/>
      <c r="AK328" s="208"/>
    </row>
    <row r="329" spans="1:37" ht="9.9499999999999993" customHeight="1">
      <c r="A329" s="284"/>
      <c r="B329" s="160" t="s">
        <v>163</v>
      </c>
      <c r="C329" s="86" t="s">
        <v>640</v>
      </c>
      <c r="D329" s="86"/>
      <c r="E329" s="5"/>
      <c r="F329" s="165"/>
      <c r="G329" s="88">
        <v>45</v>
      </c>
      <c r="H329" s="89">
        <v>61.2</v>
      </c>
      <c r="I329" s="166" t="s">
        <v>641</v>
      </c>
      <c r="J329" s="90"/>
      <c r="K329" s="77"/>
      <c r="L329" s="79"/>
      <c r="M329" s="79"/>
      <c r="N329" s="80"/>
      <c r="O329" s="79"/>
      <c r="P329" s="79"/>
      <c r="Q329" s="290"/>
      <c r="R329" s="108"/>
      <c r="S329" s="79"/>
      <c r="T329" s="163"/>
      <c r="U329" s="79"/>
      <c r="V329" s="79"/>
      <c r="W329" s="163"/>
      <c r="X329" s="79"/>
      <c r="Y329" s="79"/>
      <c r="Z329" s="163"/>
      <c r="AA329" s="164"/>
      <c r="AB329" s="79"/>
      <c r="AC329" s="163"/>
      <c r="AD329" s="79"/>
      <c r="AE329" s="79"/>
      <c r="AF329" s="163"/>
      <c r="AG329" s="84"/>
      <c r="AH329" s="79">
        <f t="shared" si="182"/>
        <v>0</v>
      </c>
      <c r="AI329" s="79">
        <f t="shared" si="183"/>
        <v>0</v>
      </c>
      <c r="AJ329" s="79"/>
      <c r="AK329" s="79"/>
    </row>
    <row r="330" spans="1:37" ht="9.9499999999999993" customHeight="1">
      <c r="A330" s="284"/>
      <c r="B330" s="160" t="s">
        <v>166</v>
      </c>
      <c r="C330" s="86" t="s">
        <v>167</v>
      </c>
      <c r="D330" s="86"/>
      <c r="E330" s="5"/>
      <c r="F330" s="165"/>
      <c r="G330" s="88">
        <v>45</v>
      </c>
      <c r="H330" s="89">
        <v>81</v>
      </c>
      <c r="I330" s="166" t="s">
        <v>642</v>
      </c>
      <c r="J330" s="90"/>
      <c r="K330" s="77"/>
      <c r="L330" s="79"/>
      <c r="M330" s="79"/>
      <c r="N330" s="80"/>
      <c r="O330" s="79"/>
      <c r="P330" s="79"/>
      <c r="Q330" s="290"/>
      <c r="R330" s="108"/>
      <c r="S330" s="79"/>
      <c r="T330" s="163"/>
      <c r="U330" s="79"/>
      <c r="V330" s="79"/>
      <c r="W330" s="163"/>
      <c r="X330" s="79"/>
      <c r="Y330" s="79"/>
      <c r="Z330" s="163"/>
      <c r="AA330" s="164"/>
      <c r="AB330" s="79"/>
      <c r="AC330" s="163"/>
      <c r="AD330" s="79"/>
      <c r="AE330" s="79"/>
      <c r="AF330" s="163"/>
      <c r="AG330" s="84"/>
      <c r="AH330" s="79">
        <f t="shared" si="182"/>
        <v>0</v>
      </c>
      <c r="AI330" s="79">
        <f t="shared" si="183"/>
        <v>0</v>
      </c>
      <c r="AJ330" s="79"/>
      <c r="AK330" s="79"/>
    </row>
    <row r="331" spans="1:37" ht="9.9499999999999993" customHeight="1">
      <c r="A331" s="284"/>
      <c r="B331" s="160" t="s">
        <v>168</v>
      </c>
      <c r="C331" s="86" t="s">
        <v>169</v>
      </c>
      <c r="D331" s="86"/>
      <c r="E331" s="86" t="s">
        <v>643</v>
      </c>
      <c r="F331" s="165"/>
      <c r="G331" s="88">
        <v>45</v>
      </c>
      <c r="H331" s="89">
        <v>54</v>
      </c>
      <c r="I331" s="166" t="s">
        <v>644</v>
      </c>
      <c r="J331" s="90"/>
      <c r="K331" s="77"/>
      <c r="L331" s="79"/>
      <c r="M331" s="79"/>
      <c r="N331" s="80"/>
      <c r="O331" s="79"/>
      <c r="P331" s="79"/>
      <c r="Q331" s="290"/>
      <c r="R331" s="108"/>
      <c r="S331" s="79"/>
      <c r="T331" s="163"/>
      <c r="U331" s="79"/>
      <c r="V331" s="79"/>
      <c r="W331" s="163"/>
      <c r="X331" s="79"/>
      <c r="Y331" s="79"/>
      <c r="Z331" s="163"/>
      <c r="AA331" s="164"/>
      <c r="AB331" s="79"/>
      <c r="AC331" s="163"/>
      <c r="AD331" s="79"/>
      <c r="AE331" s="79"/>
      <c r="AF331" s="163"/>
      <c r="AG331" s="84"/>
      <c r="AH331" s="79">
        <f t="shared" si="182"/>
        <v>0</v>
      </c>
      <c r="AI331" s="79">
        <f t="shared" si="183"/>
        <v>0</v>
      </c>
      <c r="AJ331" s="79"/>
      <c r="AK331" s="79"/>
    </row>
    <row r="332" spans="1:37" ht="9.9499999999999993" customHeight="1">
      <c r="A332" s="284"/>
      <c r="B332" s="160" t="s">
        <v>171</v>
      </c>
      <c r="C332" s="86" t="s">
        <v>172</v>
      </c>
      <c r="D332" s="86"/>
      <c r="E332" s="5"/>
      <c r="F332" s="161" t="s">
        <v>645</v>
      </c>
      <c r="G332" s="88">
        <v>1</v>
      </c>
      <c r="H332" s="89">
        <v>800.01</v>
      </c>
      <c r="I332" s="168">
        <v>800.01</v>
      </c>
      <c r="J332" s="90" t="s">
        <v>333</v>
      </c>
      <c r="K332" s="77"/>
      <c r="L332" s="79"/>
      <c r="M332" s="79"/>
      <c r="N332" s="80"/>
      <c r="O332" s="79"/>
      <c r="P332" s="79"/>
      <c r="Q332" s="290"/>
      <c r="R332" s="108"/>
      <c r="S332" s="79"/>
      <c r="T332" s="163"/>
      <c r="U332" s="79"/>
      <c r="V332" s="79"/>
      <c r="W332" s="163"/>
      <c r="X332" s="79"/>
      <c r="Y332" s="79"/>
      <c r="Z332" s="163"/>
      <c r="AA332" s="164"/>
      <c r="AB332" s="79"/>
      <c r="AC332" s="163"/>
      <c r="AD332" s="79"/>
      <c r="AE332" s="79"/>
      <c r="AF332" s="163"/>
      <c r="AG332" s="84"/>
      <c r="AH332" s="79">
        <f t="shared" si="182"/>
        <v>0</v>
      </c>
      <c r="AI332" s="79">
        <f t="shared" si="183"/>
        <v>0</v>
      </c>
      <c r="AJ332" s="79"/>
      <c r="AK332" s="79"/>
    </row>
    <row r="333" spans="1:37" ht="9.9499999999999993" customHeight="1">
      <c r="A333" s="284"/>
      <c r="B333" s="160" t="s">
        <v>174</v>
      </c>
      <c r="C333" s="86" t="s">
        <v>175</v>
      </c>
      <c r="D333" s="86"/>
      <c r="E333" s="5"/>
      <c r="F333" s="161" t="s">
        <v>646</v>
      </c>
      <c r="G333" s="167"/>
      <c r="H333" s="89">
        <v>0</v>
      </c>
      <c r="I333" s="162">
        <v>0</v>
      </c>
      <c r="J333" s="90"/>
      <c r="K333" s="77"/>
      <c r="L333" s="79"/>
      <c r="M333" s="79"/>
      <c r="N333" s="80"/>
      <c r="O333" s="79"/>
      <c r="P333" s="79"/>
      <c r="Q333" s="290"/>
      <c r="R333" s="108"/>
      <c r="S333" s="79"/>
      <c r="T333" s="163"/>
      <c r="U333" s="79"/>
      <c r="V333" s="79"/>
      <c r="W333" s="163"/>
      <c r="X333" s="79"/>
      <c r="Y333" s="79"/>
      <c r="Z333" s="163"/>
      <c r="AA333" s="164"/>
      <c r="AB333" s="79"/>
      <c r="AC333" s="163"/>
      <c r="AD333" s="79"/>
      <c r="AE333" s="79"/>
      <c r="AF333" s="163"/>
      <c r="AG333" s="84"/>
      <c r="AH333" s="79">
        <f t="shared" si="182"/>
        <v>0</v>
      </c>
      <c r="AI333" s="79">
        <f t="shared" si="183"/>
        <v>0</v>
      </c>
      <c r="AJ333" s="79"/>
      <c r="AK333" s="79"/>
    </row>
    <row r="334" spans="1:37" s="216" customFormat="1" ht="9.9499999999999993" customHeight="1">
      <c r="A334" s="284"/>
      <c r="B334" s="571" t="s">
        <v>176</v>
      </c>
      <c r="C334" s="571"/>
      <c r="D334" s="571"/>
      <c r="E334" s="203"/>
      <c r="F334" s="203"/>
      <c r="G334" s="204"/>
      <c r="H334" s="205" t="s">
        <v>627</v>
      </c>
      <c r="I334" s="206" t="str">
        <f>IFERROR(SUM(#REF!), "")</f>
        <v/>
      </c>
      <c r="J334" s="203"/>
      <c r="K334" s="207"/>
      <c r="L334" s="208"/>
      <c r="M334" s="208"/>
      <c r="N334" s="209"/>
      <c r="O334" s="208"/>
      <c r="P334" s="208"/>
      <c r="Q334" s="294"/>
      <c r="R334" s="210"/>
      <c r="S334" s="208"/>
      <c r="T334" s="213"/>
      <c r="U334" s="208"/>
      <c r="V334" s="208"/>
      <c r="W334" s="213"/>
      <c r="X334" s="208"/>
      <c r="Y334" s="208"/>
      <c r="Z334" s="213"/>
      <c r="AA334" s="214"/>
      <c r="AB334" s="208"/>
      <c r="AC334" s="213"/>
      <c r="AD334" s="208"/>
      <c r="AE334" s="208"/>
      <c r="AF334" s="213"/>
      <c r="AG334" s="215"/>
      <c r="AH334" s="208">
        <f t="shared" si="182"/>
        <v>0</v>
      </c>
      <c r="AI334" s="208">
        <f t="shared" si="183"/>
        <v>0</v>
      </c>
      <c r="AJ334" s="208"/>
      <c r="AK334" s="208"/>
    </row>
    <row r="335" spans="1:37" ht="9.9499999999999993" customHeight="1">
      <c r="A335" s="284"/>
      <c r="B335" s="160" t="s">
        <v>177</v>
      </c>
      <c r="C335" s="86" t="s">
        <v>178</v>
      </c>
      <c r="D335" s="86"/>
      <c r="E335" s="5"/>
      <c r="F335" s="165"/>
      <c r="G335" s="88">
        <v>45</v>
      </c>
      <c r="H335" s="89">
        <v>15.2</v>
      </c>
      <c r="I335" s="168">
        <v>684</v>
      </c>
      <c r="J335" s="90"/>
      <c r="K335" s="77"/>
      <c r="L335" s="79"/>
      <c r="M335" s="79"/>
      <c r="N335" s="80"/>
      <c r="O335" s="79"/>
      <c r="P335" s="79"/>
      <c r="Q335" s="290"/>
      <c r="R335" s="108"/>
      <c r="S335" s="79"/>
      <c r="T335" s="163"/>
      <c r="U335" s="79"/>
      <c r="V335" s="79"/>
      <c r="W335" s="163"/>
      <c r="X335" s="79"/>
      <c r="Y335" s="79"/>
      <c r="Z335" s="163"/>
      <c r="AA335" s="164"/>
      <c r="AB335" s="79"/>
      <c r="AC335" s="163"/>
      <c r="AD335" s="79"/>
      <c r="AE335" s="79"/>
      <c r="AF335" s="163"/>
      <c r="AG335" s="84"/>
      <c r="AH335" s="79">
        <f t="shared" si="182"/>
        <v>0</v>
      </c>
      <c r="AI335" s="79">
        <f t="shared" si="183"/>
        <v>0</v>
      </c>
      <c r="AJ335" s="79"/>
      <c r="AK335" s="79"/>
    </row>
    <row r="336" spans="1:37" ht="9.9499999999999993" customHeight="1">
      <c r="A336" s="284"/>
      <c r="B336" s="160" t="s">
        <v>179</v>
      </c>
      <c r="C336" s="86" t="s">
        <v>647</v>
      </c>
      <c r="D336" s="86"/>
      <c r="E336" s="5"/>
      <c r="F336" s="165"/>
      <c r="G336" s="88">
        <v>45</v>
      </c>
      <c r="H336" s="89">
        <v>44.28</v>
      </c>
      <c r="I336" s="166" t="s">
        <v>648</v>
      </c>
      <c r="J336" s="90"/>
      <c r="K336" s="77"/>
      <c r="L336" s="79"/>
      <c r="M336" s="79"/>
      <c r="N336" s="80"/>
      <c r="O336" s="79"/>
      <c r="P336" s="79"/>
      <c r="Q336" s="290"/>
      <c r="R336" s="108"/>
      <c r="S336" s="79"/>
      <c r="T336" s="163"/>
      <c r="U336" s="79"/>
      <c r="V336" s="79"/>
      <c r="W336" s="163"/>
      <c r="X336" s="79"/>
      <c r="Y336" s="79"/>
      <c r="Z336" s="163"/>
      <c r="AA336" s="164"/>
      <c r="AB336" s="79"/>
      <c r="AC336" s="163"/>
      <c r="AD336" s="79"/>
      <c r="AE336" s="79"/>
      <c r="AF336" s="163"/>
      <c r="AG336" s="84"/>
      <c r="AH336" s="79">
        <f t="shared" si="182"/>
        <v>0</v>
      </c>
      <c r="AI336" s="79">
        <f t="shared" si="183"/>
        <v>0</v>
      </c>
      <c r="AJ336" s="79"/>
      <c r="AK336" s="79"/>
    </row>
    <row r="337" spans="1:37" ht="9.9499999999999993" customHeight="1">
      <c r="A337" s="284"/>
      <c r="B337" s="160" t="s">
        <v>182</v>
      </c>
      <c r="C337" s="86" t="s">
        <v>183</v>
      </c>
      <c r="D337" s="86"/>
      <c r="E337" s="5"/>
      <c r="F337" s="165"/>
      <c r="G337" s="88">
        <v>45</v>
      </c>
      <c r="H337" s="89">
        <v>15.2</v>
      </c>
      <c r="I337" s="168">
        <v>684</v>
      </c>
      <c r="J337" s="90"/>
      <c r="K337" s="77"/>
      <c r="L337" s="79"/>
      <c r="M337" s="79"/>
      <c r="N337" s="80"/>
      <c r="O337" s="79"/>
      <c r="P337" s="79"/>
      <c r="Q337" s="290"/>
      <c r="R337" s="108"/>
      <c r="S337" s="79"/>
      <c r="T337" s="163"/>
      <c r="U337" s="79"/>
      <c r="V337" s="79"/>
      <c r="W337" s="163"/>
      <c r="X337" s="79"/>
      <c r="Y337" s="79"/>
      <c r="Z337" s="163"/>
      <c r="AA337" s="164"/>
      <c r="AB337" s="79"/>
      <c r="AC337" s="163"/>
      <c r="AD337" s="79"/>
      <c r="AE337" s="79"/>
      <c r="AF337" s="163"/>
      <c r="AG337" s="84"/>
      <c r="AH337" s="79">
        <f t="shared" si="182"/>
        <v>0</v>
      </c>
      <c r="AI337" s="79">
        <f t="shared" si="183"/>
        <v>0</v>
      </c>
      <c r="AJ337" s="79"/>
      <c r="AK337" s="79"/>
    </row>
    <row r="338" spans="1:37" ht="9.9499999999999993" customHeight="1">
      <c r="A338" s="284"/>
      <c r="B338" s="160" t="s">
        <v>184</v>
      </c>
      <c r="C338" s="86" t="s">
        <v>649</v>
      </c>
      <c r="D338" s="86"/>
      <c r="E338" s="5"/>
      <c r="F338" s="165"/>
      <c r="G338" s="88">
        <v>45</v>
      </c>
      <c r="H338" s="89">
        <v>99.75</v>
      </c>
      <c r="I338" s="166" t="s">
        <v>650</v>
      </c>
      <c r="J338" s="90"/>
      <c r="K338" s="77"/>
      <c r="L338" s="79"/>
      <c r="M338" s="79"/>
      <c r="N338" s="80"/>
      <c r="O338" s="79"/>
      <c r="P338" s="79"/>
      <c r="Q338" s="290"/>
      <c r="R338" s="108"/>
      <c r="S338" s="79"/>
      <c r="T338" s="163"/>
      <c r="U338" s="79"/>
      <c r="V338" s="79"/>
      <c r="W338" s="163"/>
      <c r="X338" s="79"/>
      <c r="Y338" s="79"/>
      <c r="Z338" s="163"/>
      <c r="AA338" s="164"/>
      <c r="AB338" s="79"/>
      <c r="AC338" s="163"/>
      <c r="AD338" s="79"/>
      <c r="AE338" s="79"/>
      <c r="AF338" s="163"/>
      <c r="AG338" s="84"/>
      <c r="AH338" s="79">
        <f t="shared" si="182"/>
        <v>0</v>
      </c>
      <c r="AI338" s="79">
        <f t="shared" si="183"/>
        <v>0</v>
      </c>
      <c r="AJ338" s="79"/>
      <c r="AK338" s="79"/>
    </row>
    <row r="339" spans="1:37" s="216" customFormat="1" ht="9.9499999999999993" customHeight="1">
      <c r="A339" s="284"/>
      <c r="B339" s="571" t="s">
        <v>286</v>
      </c>
      <c r="C339" s="571"/>
      <c r="D339" s="571"/>
      <c r="E339" s="203"/>
      <c r="F339" s="203"/>
      <c r="G339" s="204"/>
      <c r="H339" s="205" t="s">
        <v>627</v>
      </c>
      <c r="I339" s="206" t="str">
        <f>IFERROR(SUM(#REF!), "")</f>
        <v/>
      </c>
      <c r="J339" s="203"/>
      <c r="K339" s="207"/>
      <c r="L339" s="208"/>
      <c r="M339" s="208"/>
      <c r="N339" s="209"/>
      <c r="O339" s="208"/>
      <c r="P339" s="208"/>
      <c r="Q339" s="294"/>
      <c r="R339" s="210"/>
      <c r="S339" s="208"/>
      <c r="T339" s="213"/>
      <c r="U339" s="208"/>
      <c r="V339" s="208"/>
      <c r="W339" s="213"/>
      <c r="X339" s="208"/>
      <c r="Y339" s="208"/>
      <c r="Z339" s="213"/>
      <c r="AA339" s="214"/>
      <c r="AB339" s="208"/>
      <c r="AC339" s="213"/>
      <c r="AD339" s="208"/>
      <c r="AE339" s="208"/>
      <c r="AF339" s="213"/>
      <c r="AG339" s="215"/>
      <c r="AH339" s="208">
        <f t="shared" si="182"/>
        <v>0</v>
      </c>
      <c r="AI339" s="208">
        <f t="shared" si="183"/>
        <v>0</v>
      </c>
      <c r="AJ339" s="208"/>
      <c r="AK339" s="208"/>
    </row>
    <row r="340" spans="1:37" ht="9.9499999999999993" customHeight="1">
      <c r="A340" s="284"/>
      <c r="B340" s="160" t="s">
        <v>187</v>
      </c>
      <c r="C340" s="86" t="s">
        <v>651</v>
      </c>
      <c r="D340" s="86"/>
      <c r="E340" s="5"/>
      <c r="F340" s="165"/>
      <c r="G340" s="88">
        <v>45</v>
      </c>
      <c r="H340" s="89">
        <v>73.8</v>
      </c>
      <c r="I340" s="166" t="s">
        <v>652</v>
      </c>
      <c r="J340" s="90"/>
      <c r="K340" s="77"/>
      <c r="L340" s="79"/>
      <c r="M340" s="79"/>
      <c r="N340" s="80"/>
      <c r="O340" s="79"/>
      <c r="P340" s="79"/>
      <c r="Q340" s="290"/>
      <c r="R340" s="108"/>
      <c r="S340" s="79"/>
      <c r="T340" s="163"/>
      <c r="U340" s="79"/>
      <c r="V340" s="79"/>
      <c r="W340" s="163"/>
      <c r="X340" s="79"/>
      <c r="Y340" s="79"/>
      <c r="Z340" s="163"/>
      <c r="AA340" s="164"/>
      <c r="AB340" s="79"/>
      <c r="AC340" s="163"/>
      <c r="AD340" s="79"/>
      <c r="AE340" s="79"/>
      <c r="AF340" s="163"/>
      <c r="AG340" s="84"/>
      <c r="AH340" s="79">
        <f t="shared" si="182"/>
        <v>0</v>
      </c>
      <c r="AI340" s="79">
        <f t="shared" si="183"/>
        <v>0</v>
      </c>
      <c r="AJ340" s="79"/>
      <c r="AK340" s="79"/>
    </row>
    <row r="341" spans="1:37" ht="9.9499999999999993" customHeight="1">
      <c r="A341" s="284"/>
      <c r="B341" s="160" t="s">
        <v>190</v>
      </c>
      <c r="C341" s="86" t="s">
        <v>653</v>
      </c>
      <c r="D341" s="86"/>
      <c r="E341" s="86" t="s">
        <v>192</v>
      </c>
      <c r="F341" s="165"/>
      <c r="G341" s="88">
        <v>45</v>
      </c>
      <c r="H341" s="89">
        <v>126</v>
      </c>
      <c r="I341" s="169" t="s">
        <v>654</v>
      </c>
      <c r="J341" s="90" t="s">
        <v>334</v>
      </c>
      <c r="K341" s="77"/>
      <c r="L341" s="79"/>
      <c r="M341" s="79"/>
      <c r="N341" s="80"/>
      <c r="O341" s="79"/>
      <c r="P341" s="79"/>
      <c r="Q341" s="290"/>
      <c r="R341" s="108"/>
      <c r="S341" s="79"/>
      <c r="T341" s="163"/>
      <c r="U341" s="79"/>
      <c r="V341" s="79"/>
      <c r="W341" s="163"/>
      <c r="X341" s="79"/>
      <c r="Y341" s="79"/>
      <c r="Z341" s="163"/>
      <c r="AA341" s="164"/>
      <c r="AB341" s="79"/>
      <c r="AC341" s="163"/>
      <c r="AD341" s="79"/>
      <c r="AE341" s="79"/>
      <c r="AF341" s="163"/>
      <c r="AG341" s="84"/>
      <c r="AH341" s="79">
        <f t="shared" si="182"/>
        <v>0</v>
      </c>
      <c r="AI341" s="79">
        <f t="shared" si="183"/>
        <v>0</v>
      </c>
      <c r="AJ341" s="79"/>
      <c r="AK341" s="79"/>
    </row>
    <row r="342" spans="1:37" ht="9.9499999999999993" customHeight="1">
      <c r="A342" s="284"/>
      <c r="B342" s="160" t="s">
        <v>193</v>
      </c>
      <c r="C342" s="86" t="s">
        <v>194</v>
      </c>
      <c r="D342" s="86"/>
      <c r="E342" s="5"/>
      <c r="F342" s="165"/>
      <c r="G342" s="88">
        <v>45</v>
      </c>
      <c r="H342" s="89">
        <v>16.399999999999999</v>
      </c>
      <c r="I342" s="168">
        <v>738</v>
      </c>
      <c r="J342" s="90"/>
      <c r="K342" s="77"/>
      <c r="L342" s="79"/>
      <c r="M342" s="79"/>
      <c r="N342" s="80"/>
      <c r="O342" s="79"/>
      <c r="P342" s="79"/>
      <c r="Q342" s="290"/>
      <c r="R342" s="108"/>
      <c r="S342" s="79"/>
      <c r="T342" s="163"/>
      <c r="U342" s="79"/>
      <c r="V342" s="79"/>
      <c r="W342" s="163"/>
      <c r="X342" s="79"/>
      <c r="Y342" s="79"/>
      <c r="Z342" s="163"/>
      <c r="AA342" s="164"/>
      <c r="AB342" s="79"/>
      <c r="AC342" s="163"/>
      <c r="AD342" s="79"/>
      <c r="AE342" s="79"/>
      <c r="AF342" s="163"/>
      <c r="AG342" s="84"/>
      <c r="AH342" s="79">
        <f t="shared" si="182"/>
        <v>0</v>
      </c>
      <c r="AI342" s="79">
        <f t="shared" si="183"/>
        <v>0</v>
      </c>
      <c r="AJ342" s="79"/>
      <c r="AK342" s="79"/>
    </row>
    <row r="343" spans="1:37" s="216" customFormat="1" ht="9.9499999999999993" customHeight="1">
      <c r="A343" s="284"/>
      <c r="B343" s="571" t="s">
        <v>287</v>
      </c>
      <c r="C343" s="571"/>
      <c r="D343" s="571"/>
      <c r="E343" s="203"/>
      <c r="F343" s="203"/>
      <c r="G343" s="204"/>
      <c r="H343" s="205" t="s">
        <v>627</v>
      </c>
      <c r="I343" s="206" t="str">
        <f>IFERROR(SUM(#REF!), "")</f>
        <v/>
      </c>
      <c r="J343" s="203"/>
      <c r="K343" s="207"/>
      <c r="L343" s="208"/>
      <c r="M343" s="208"/>
      <c r="N343" s="209"/>
      <c r="O343" s="208"/>
      <c r="P343" s="208"/>
      <c r="Q343" s="294"/>
      <c r="R343" s="210"/>
      <c r="S343" s="208"/>
      <c r="T343" s="213"/>
      <c r="U343" s="208"/>
      <c r="V343" s="208"/>
      <c r="W343" s="213"/>
      <c r="X343" s="208"/>
      <c r="Y343" s="208"/>
      <c r="Z343" s="213"/>
      <c r="AA343" s="214"/>
      <c r="AB343" s="208"/>
      <c r="AC343" s="213"/>
      <c r="AD343" s="208"/>
      <c r="AE343" s="208"/>
      <c r="AF343" s="213"/>
      <c r="AG343" s="215"/>
      <c r="AH343" s="208">
        <f t="shared" ref="AH343:AH364" si="184">IFERROR(SUM(S343:Y343), "")</f>
        <v>0</v>
      </c>
      <c r="AI343" s="208">
        <f t="shared" ref="AI343:AI364" si="185">IFERROR(SUM(AB343:AE343), "")</f>
        <v>0</v>
      </c>
      <c r="AJ343" s="208"/>
      <c r="AK343" s="208"/>
    </row>
    <row r="344" spans="1:37" ht="9.9499999999999993" customHeight="1">
      <c r="A344" s="284"/>
      <c r="B344" s="569" t="s">
        <v>196</v>
      </c>
      <c r="C344" s="86" t="s">
        <v>197</v>
      </c>
      <c r="D344" s="86"/>
      <c r="E344" s="86" t="s">
        <v>198</v>
      </c>
      <c r="F344" s="161" t="s">
        <v>655</v>
      </c>
      <c r="G344" s="88">
        <v>1</v>
      </c>
      <c r="H344" s="89">
        <v>812.52</v>
      </c>
      <c r="I344" s="168">
        <v>812.52</v>
      </c>
      <c r="J344" s="90"/>
      <c r="K344" s="77"/>
      <c r="L344" s="79"/>
      <c r="M344" s="79"/>
      <c r="N344" s="80"/>
      <c r="O344" s="79"/>
      <c r="P344" s="79"/>
      <c r="Q344" s="290"/>
      <c r="R344" s="108"/>
      <c r="S344" s="79"/>
      <c r="T344" s="163"/>
      <c r="U344" s="79"/>
      <c r="V344" s="79"/>
      <c r="W344" s="163"/>
      <c r="X344" s="79"/>
      <c r="Y344" s="79"/>
      <c r="Z344" s="163"/>
      <c r="AA344" s="164"/>
      <c r="AB344" s="79"/>
      <c r="AC344" s="163"/>
      <c r="AD344" s="79"/>
      <c r="AE344" s="79"/>
      <c r="AF344" s="163"/>
      <c r="AG344" s="84"/>
      <c r="AH344" s="79">
        <f t="shared" si="184"/>
        <v>0</v>
      </c>
      <c r="AI344" s="79">
        <f t="shared" si="185"/>
        <v>0</v>
      </c>
      <c r="AJ344" s="79"/>
      <c r="AK344" s="79"/>
    </row>
    <row r="345" spans="1:37" ht="9.9499999999999993" customHeight="1">
      <c r="A345" s="284"/>
      <c r="B345" s="569"/>
      <c r="C345" s="86" t="s">
        <v>199</v>
      </c>
      <c r="D345" s="86"/>
      <c r="E345" s="86" t="s">
        <v>200</v>
      </c>
      <c r="F345" s="165"/>
      <c r="G345" s="88">
        <v>1</v>
      </c>
      <c r="H345" s="166" t="s">
        <v>656</v>
      </c>
      <c r="I345" s="169"/>
      <c r="J345" s="90"/>
      <c r="K345" s="77"/>
      <c r="L345" s="79"/>
      <c r="M345" s="79"/>
      <c r="N345" s="80"/>
      <c r="O345" s="79"/>
      <c r="P345" s="79"/>
      <c r="Q345" s="290"/>
      <c r="R345" s="108"/>
      <c r="S345" s="79"/>
      <c r="T345" s="163"/>
      <c r="U345" s="79"/>
      <c r="V345" s="79"/>
      <c r="W345" s="163"/>
      <c r="X345" s="79"/>
      <c r="Y345" s="79"/>
      <c r="Z345" s="163"/>
      <c r="AA345" s="164"/>
      <c r="AB345" s="79"/>
      <c r="AC345" s="163"/>
      <c r="AD345" s="79"/>
      <c r="AE345" s="79"/>
      <c r="AF345" s="163"/>
      <c r="AG345" s="84"/>
      <c r="AH345" s="79">
        <f t="shared" si="184"/>
        <v>0</v>
      </c>
      <c r="AI345" s="79">
        <f t="shared" si="185"/>
        <v>0</v>
      </c>
      <c r="AJ345" s="79"/>
      <c r="AK345" s="79"/>
    </row>
    <row r="346" spans="1:37" s="216" customFormat="1" ht="9.9499999999999993" customHeight="1">
      <c r="A346" s="284"/>
      <c r="B346" s="571" t="s">
        <v>288</v>
      </c>
      <c r="C346" s="571"/>
      <c r="D346" s="571"/>
      <c r="E346" s="203"/>
      <c r="F346" s="203"/>
      <c r="G346" s="204"/>
      <c r="H346" s="205" t="s">
        <v>627</v>
      </c>
      <c r="I346" s="206" t="str">
        <f>IFERROR(SUM(#REF!), "")</f>
        <v/>
      </c>
      <c r="J346" s="203"/>
      <c r="K346" s="207"/>
      <c r="L346" s="208"/>
      <c r="M346" s="208"/>
      <c r="N346" s="209"/>
      <c r="O346" s="208"/>
      <c r="P346" s="208"/>
      <c r="Q346" s="294"/>
      <c r="R346" s="210"/>
      <c r="S346" s="208"/>
      <c r="T346" s="213"/>
      <c r="U346" s="208"/>
      <c r="V346" s="208"/>
      <c r="W346" s="213"/>
      <c r="X346" s="208"/>
      <c r="Y346" s="208"/>
      <c r="Z346" s="213"/>
      <c r="AA346" s="214"/>
      <c r="AB346" s="208"/>
      <c r="AC346" s="213"/>
      <c r="AD346" s="208"/>
      <c r="AE346" s="208"/>
      <c r="AF346" s="213"/>
      <c r="AG346" s="215"/>
      <c r="AH346" s="208">
        <f t="shared" si="184"/>
        <v>0</v>
      </c>
      <c r="AI346" s="208">
        <f t="shared" si="185"/>
        <v>0</v>
      </c>
      <c r="AJ346" s="208"/>
      <c r="AK346" s="208"/>
    </row>
    <row r="347" spans="1:37" ht="9.9499999999999993" customHeight="1">
      <c r="A347" s="284"/>
      <c r="B347" s="569" t="s">
        <v>202</v>
      </c>
      <c r="C347" s="570" t="s">
        <v>203</v>
      </c>
      <c r="D347" s="86"/>
      <c r="E347" s="86" t="s">
        <v>205</v>
      </c>
      <c r="F347" s="165"/>
      <c r="G347" s="88">
        <v>0</v>
      </c>
      <c r="H347" s="89">
        <v>0</v>
      </c>
      <c r="I347" s="162">
        <v>0</v>
      </c>
      <c r="J347" s="90" t="s">
        <v>335</v>
      </c>
      <c r="K347" s="77"/>
      <c r="L347" s="79"/>
      <c r="M347" s="79"/>
      <c r="N347" s="80"/>
      <c r="O347" s="79"/>
      <c r="P347" s="79"/>
      <c r="Q347" s="290"/>
      <c r="R347" s="108"/>
      <c r="S347" s="79"/>
      <c r="T347" s="163"/>
      <c r="U347" s="79"/>
      <c r="V347" s="79"/>
      <c r="W347" s="163"/>
      <c r="X347" s="79"/>
      <c r="Y347" s="79"/>
      <c r="Z347" s="163"/>
      <c r="AA347" s="164"/>
      <c r="AB347" s="79"/>
      <c r="AC347" s="163"/>
      <c r="AD347" s="79"/>
      <c r="AE347" s="79"/>
      <c r="AF347" s="163"/>
      <c r="AG347" s="84"/>
      <c r="AH347" s="79">
        <f t="shared" si="184"/>
        <v>0</v>
      </c>
      <c r="AI347" s="79">
        <f t="shared" si="185"/>
        <v>0</v>
      </c>
      <c r="AJ347" s="79"/>
      <c r="AK347" s="79"/>
    </row>
    <row r="348" spans="1:37" ht="9.9499999999999993" customHeight="1">
      <c r="A348" s="284"/>
      <c r="B348" s="569"/>
      <c r="C348" s="570"/>
      <c r="D348" s="86" t="s">
        <v>206</v>
      </c>
      <c r="E348" s="86"/>
      <c r="F348" s="165"/>
      <c r="G348" s="88">
        <v>0</v>
      </c>
      <c r="H348" s="89">
        <v>0</v>
      </c>
      <c r="I348" s="162">
        <v>0</v>
      </c>
      <c r="J348" s="90"/>
      <c r="K348" s="77"/>
      <c r="L348" s="79"/>
      <c r="M348" s="79"/>
      <c r="N348" s="80"/>
      <c r="O348" s="79"/>
      <c r="P348" s="79"/>
      <c r="Q348" s="290"/>
      <c r="R348" s="108"/>
      <c r="S348" s="79"/>
      <c r="T348" s="163"/>
      <c r="U348" s="79"/>
      <c r="V348" s="79"/>
      <c r="W348" s="163"/>
      <c r="X348" s="79"/>
      <c r="Y348" s="79"/>
      <c r="Z348" s="163"/>
      <c r="AA348" s="164"/>
      <c r="AB348" s="79"/>
      <c r="AC348" s="163"/>
      <c r="AD348" s="79"/>
      <c r="AE348" s="79"/>
      <c r="AF348" s="163"/>
      <c r="AG348" s="84"/>
      <c r="AH348" s="79">
        <f t="shared" si="184"/>
        <v>0</v>
      </c>
      <c r="AI348" s="79">
        <f t="shared" si="185"/>
        <v>0</v>
      </c>
      <c r="AJ348" s="79"/>
      <c r="AK348" s="79"/>
    </row>
    <row r="349" spans="1:37" ht="9.9499999999999993" customHeight="1">
      <c r="A349" s="284"/>
      <c r="B349" s="569" t="s">
        <v>207</v>
      </c>
      <c r="C349" s="570" t="s">
        <v>657</v>
      </c>
      <c r="D349" s="86"/>
      <c r="E349" s="86" t="s">
        <v>210</v>
      </c>
      <c r="F349" s="165"/>
      <c r="G349" s="88">
        <v>0</v>
      </c>
      <c r="H349" s="89">
        <v>0</v>
      </c>
      <c r="I349" s="162">
        <v>0</v>
      </c>
      <c r="J349" s="90" t="s">
        <v>336</v>
      </c>
      <c r="K349" s="77"/>
      <c r="L349" s="79"/>
      <c r="M349" s="79"/>
      <c r="N349" s="80"/>
      <c r="O349" s="79"/>
      <c r="P349" s="79"/>
      <c r="Q349" s="290"/>
      <c r="R349" s="108"/>
      <c r="S349" s="79"/>
      <c r="T349" s="163"/>
      <c r="U349" s="79"/>
      <c r="V349" s="79"/>
      <c r="W349" s="163"/>
      <c r="X349" s="79"/>
      <c r="Y349" s="79"/>
      <c r="Z349" s="163"/>
      <c r="AA349" s="164"/>
      <c r="AB349" s="79"/>
      <c r="AC349" s="163"/>
      <c r="AD349" s="79"/>
      <c r="AE349" s="79"/>
      <c r="AF349" s="163"/>
      <c r="AG349" s="84"/>
      <c r="AH349" s="79">
        <f t="shared" si="184"/>
        <v>0</v>
      </c>
      <c r="AI349" s="79">
        <f t="shared" si="185"/>
        <v>0</v>
      </c>
      <c r="AJ349" s="79"/>
      <c r="AK349" s="79"/>
    </row>
    <row r="350" spans="1:37" ht="9.9499999999999993" customHeight="1">
      <c r="A350" s="285"/>
      <c r="B350" s="569"/>
      <c r="C350" s="570"/>
      <c r="D350" s="86"/>
      <c r="E350" s="86"/>
      <c r="F350" s="165"/>
      <c r="G350" s="88">
        <v>0</v>
      </c>
      <c r="H350" s="89">
        <v>0</v>
      </c>
      <c r="I350" s="162">
        <v>0</v>
      </c>
      <c r="J350" s="90"/>
      <c r="K350" s="77"/>
      <c r="L350" s="79"/>
      <c r="M350" s="79"/>
      <c r="N350" s="80"/>
      <c r="O350" s="79"/>
      <c r="P350" s="79"/>
      <c r="Q350" s="290"/>
      <c r="R350" s="108"/>
      <c r="S350" s="79"/>
      <c r="T350" s="163"/>
      <c r="U350" s="79"/>
      <c r="V350" s="79"/>
      <c r="W350" s="163"/>
      <c r="X350" s="79"/>
      <c r="Y350" s="79"/>
      <c r="Z350" s="163"/>
      <c r="AA350" s="164"/>
      <c r="AB350" s="79"/>
      <c r="AC350" s="163"/>
      <c r="AD350" s="79"/>
      <c r="AE350" s="79"/>
      <c r="AF350" s="163"/>
      <c r="AG350" s="84"/>
      <c r="AH350" s="79">
        <f t="shared" si="184"/>
        <v>0</v>
      </c>
      <c r="AI350" s="79">
        <f t="shared" si="185"/>
        <v>0</v>
      </c>
      <c r="AJ350" s="79"/>
      <c r="AK350" s="79"/>
    </row>
    <row r="351" spans="1:37" s="216" customFormat="1" ht="9.9499999999999993" customHeight="1">
      <c r="A351" s="282" t="s">
        <v>337</v>
      </c>
      <c r="B351" s="571" t="s">
        <v>290</v>
      </c>
      <c r="C351" s="571"/>
      <c r="D351" s="571"/>
      <c r="E351" s="203"/>
      <c r="F351" s="203"/>
      <c r="G351" s="204"/>
      <c r="H351" s="205" t="s">
        <v>627</v>
      </c>
      <c r="I351" s="206" t="str">
        <f>IFERROR(SUM(#REF!), "")</f>
        <v/>
      </c>
      <c r="J351" s="203"/>
      <c r="K351" s="207"/>
      <c r="L351" s="208"/>
      <c r="M351" s="208"/>
      <c r="N351" s="209"/>
      <c r="O351" s="208"/>
      <c r="P351" s="208"/>
      <c r="Q351" s="294"/>
      <c r="R351" s="210"/>
      <c r="S351" s="208"/>
      <c r="T351" s="213"/>
      <c r="U351" s="208"/>
      <c r="V351" s="208"/>
      <c r="W351" s="213"/>
      <c r="X351" s="208"/>
      <c r="Y351" s="208"/>
      <c r="Z351" s="213"/>
      <c r="AA351" s="214"/>
      <c r="AB351" s="208"/>
      <c r="AC351" s="213"/>
      <c r="AD351" s="208"/>
      <c r="AE351" s="208"/>
      <c r="AF351" s="213"/>
      <c r="AG351" s="215"/>
      <c r="AH351" s="208">
        <f t="shared" si="184"/>
        <v>0</v>
      </c>
      <c r="AI351" s="208">
        <f t="shared" si="185"/>
        <v>0</v>
      </c>
      <c r="AJ351" s="208"/>
      <c r="AK351" s="208"/>
    </row>
    <row r="352" spans="1:37" ht="9.9499999999999993" customHeight="1">
      <c r="A352" s="279" t="s">
        <v>338</v>
      </c>
      <c r="B352" s="160" t="s">
        <v>214</v>
      </c>
      <c r="C352" s="86" t="s">
        <v>658</v>
      </c>
      <c r="D352" s="86" t="s">
        <v>339</v>
      </c>
      <c r="E352" s="5"/>
      <c r="F352" s="165"/>
      <c r="G352" s="88">
        <v>45</v>
      </c>
      <c r="H352" s="89">
        <v>26.733000000000001</v>
      </c>
      <c r="I352" s="166" t="s">
        <v>659</v>
      </c>
      <c r="J352" s="90"/>
      <c r="K352" s="77"/>
      <c r="L352" s="79"/>
      <c r="M352" s="79"/>
      <c r="N352" s="80"/>
      <c r="O352" s="79"/>
      <c r="P352" s="79"/>
      <c r="Q352" s="290"/>
      <c r="R352" s="108"/>
      <c r="S352" s="79"/>
      <c r="T352" s="163"/>
      <c r="U352" s="79"/>
      <c r="V352" s="79"/>
      <c r="W352" s="163"/>
      <c r="X352" s="79"/>
      <c r="Y352" s="79"/>
      <c r="Z352" s="163"/>
      <c r="AA352" s="164"/>
      <c r="AB352" s="79"/>
      <c r="AC352" s="163"/>
      <c r="AD352" s="79"/>
      <c r="AE352" s="79"/>
      <c r="AF352" s="163"/>
      <c r="AG352" s="84"/>
      <c r="AH352" s="79">
        <f t="shared" si="184"/>
        <v>0</v>
      </c>
      <c r="AI352" s="79">
        <f t="shared" si="185"/>
        <v>0</v>
      </c>
      <c r="AJ352" s="79"/>
      <c r="AK352" s="79"/>
    </row>
    <row r="353" spans="1:37" ht="9.9499999999999993" customHeight="1">
      <c r="A353" s="279" t="s">
        <v>660</v>
      </c>
      <c r="B353" s="160" t="s">
        <v>218</v>
      </c>
      <c r="C353" s="86" t="s">
        <v>661</v>
      </c>
      <c r="D353" s="86" t="s">
        <v>341</v>
      </c>
      <c r="E353" s="5"/>
      <c r="F353" s="165"/>
      <c r="G353" s="88">
        <v>45</v>
      </c>
      <c r="H353" s="89">
        <v>82</v>
      </c>
      <c r="I353" s="166" t="s">
        <v>662</v>
      </c>
      <c r="J353" s="90"/>
      <c r="K353" s="77"/>
      <c r="L353" s="79"/>
      <c r="M353" s="79"/>
      <c r="N353" s="80"/>
      <c r="O353" s="79"/>
      <c r="P353" s="79"/>
      <c r="Q353" s="290"/>
      <c r="R353" s="108"/>
      <c r="S353" s="79"/>
      <c r="T353" s="163"/>
      <c r="U353" s="79"/>
      <c r="V353" s="79"/>
      <c r="W353" s="163"/>
      <c r="X353" s="79"/>
      <c r="Y353" s="79"/>
      <c r="Z353" s="163"/>
      <c r="AA353" s="164"/>
      <c r="AB353" s="79"/>
      <c r="AC353" s="163"/>
      <c r="AD353" s="79"/>
      <c r="AE353" s="79"/>
      <c r="AF353" s="163"/>
      <c r="AG353" s="84"/>
      <c r="AH353" s="79">
        <f t="shared" si="184"/>
        <v>0</v>
      </c>
      <c r="AI353" s="79">
        <f t="shared" si="185"/>
        <v>0</v>
      </c>
      <c r="AJ353" s="79"/>
      <c r="AK353" s="79"/>
    </row>
    <row r="354" spans="1:37" s="216" customFormat="1" ht="9.9499999999999993" customHeight="1">
      <c r="A354" s="284"/>
      <c r="B354" s="571" t="s">
        <v>343</v>
      </c>
      <c r="C354" s="571"/>
      <c r="D354" s="571"/>
      <c r="E354" s="203"/>
      <c r="F354" s="203"/>
      <c r="G354" s="204"/>
      <c r="H354" s="205" t="s">
        <v>627</v>
      </c>
      <c r="I354" s="206" t="str">
        <f>IFERROR(SUM(#REF!), "")</f>
        <v/>
      </c>
      <c r="J354" s="203"/>
      <c r="K354" s="207"/>
      <c r="L354" s="208"/>
      <c r="M354" s="208"/>
      <c r="N354" s="209"/>
      <c r="O354" s="208"/>
      <c r="P354" s="208"/>
      <c r="Q354" s="294"/>
      <c r="R354" s="210"/>
      <c r="S354" s="208"/>
      <c r="T354" s="213"/>
      <c r="U354" s="208"/>
      <c r="V354" s="208"/>
      <c r="W354" s="213"/>
      <c r="X354" s="208"/>
      <c r="Y354" s="208"/>
      <c r="Z354" s="213"/>
      <c r="AA354" s="214"/>
      <c r="AB354" s="208"/>
      <c r="AC354" s="213"/>
      <c r="AD354" s="208"/>
      <c r="AE354" s="208"/>
      <c r="AF354" s="213"/>
      <c r="AG354" s="215"/>
      <c r="AH354" s="208">
        <f t="shared" si="184"/>
        <v>0</v>
      </c>
      <c r="AI354" s="208">
        <f t="shared" si="185"/>
        <v>0</v>
      </c>
      <c r="AJ354" s="208"/>
      <c r="AK354" s="208"/>
    </row>
    <row r="355" spans="1:37" ht="9.9499999999999993" customHeight="1">
      <c r="A355" s="284"/>
      <c r="B355" s="160" t="s">
        <v>223</v>
      </c>
      <c r="C355" s="86" t="s">
        <v>663</v>
      </c>
      <c r="D355" s="5"/>
      <c r="E355" s="5"/>
      <c r="F355" s="165"/>
      <c r="G355" s="88">
        <v>45</v>
      </c>
      <c r="H355" s="89">
        <v>61.5</v>
      </c>
      <c r="I355" s="166" t="s">
        <v>664</v>
      </c>
      <c r="J355" s="90"/>
      <c r="K355" s="77"/>
      <c r="L355" s="79"/>
      <c r="M355" s="79"/>
      <c r="N355" s="80"/>
      <c r="O355" s="79"/>
      <c r="P355" s="79"/>
      <c r="Q355" s="290"/>
      <c r="R355" s="108"/>
      <c r="S355" s="79"/>
      <c r="T355" s="163"/>
      <c r="U355" s="79"/>
      <c r="V355" s="79"/>
      <c r="W355" s="163"/>
      <c r="X355" s="79"/>
      <c r="Y355" s="79"/>
      <c r="Z355" s="163"/>
      <c r="AA355" s="164"/>
      <c r="AB355" s="79"/>
      <c r="AC355" s="163"/>
      <c r="AD355" s="79"/>
      <c r="AE355" s="79"/>
      <c r="AF355" s="163"/>
      <c r="AG355" s="84"/>
      <c r="AH355" s="79">
        <f t="shared" si="184"/>
        <v>0</v>
      </c>
      <c r="AI355" s="79">
        <f t="shared" si="185"/>
        <v>0</v>
      </c>
      <c r="AJ355" s="79"/>
      <c r="AK355" s="79"/>
    </row>
    <row r="356" spans="1:37" ht="9.9499999999999993" customHeight="1">
      <c r="A356" s="284"/>
      <c r="B356" s="160" t="s">
        <v>344</v>
      </c>
      <c r="C356" s="86" t="s">
        <v>665</v>
      </c>
      <c r="D356" s="5"/>
      <c r="E356" s="86" t="s">
        <v>666</v>
      </c>
      <c r="F356" s="5"/>
      <c r="G356" s="167"/>
      <c r="H356" s="165"/>
      <c r="I356" s="5"/>
      <c r="J356" s="5"/>
      <c r="K356" s="77"/>
      <c r="L356" s="79"/>
      <c r="M356" s="79"/>
      <c r="N356" s="80"/>
      <c r="O356" s="79"/>
      <c r="P356" s="79"/>
      <c r="Q356" s="290"/>
      <c r="R356" s="108"/>
      <c r="S356" s="79"/>
      <c r="T356" s="163"/>
      <c r="U356" s="79"/>
      <c r="V356" s="79"/>
      <c r="W356" s="163"/>
      <c r="X356" s="79"/>
      <c r="Y356" s="79"/>
      <c r="Z356" s="163"/>
      <c r="AA356" s="164"/>
      <c r="AB356" s="79"/>
      <c r="AC356" s="163"/>
      <c r="AD356" s="79"/>
      <c r="AE356" s="79"/>
      <c r="AF356" s="163"/>
      <c r="AG356" s="84"/>
      <c r="AH356" s="79">
        <f t="shared" si="184"/>
        <v>0</v>
      </c>
      <c r="AI356" s="79">
        <f t="shared" si="185"/>
        <v>0</v>
      </c>
      <c r="AJ356" s="79"/>
      <c r="AK356" s="79"/>
    </row>
    <row r="357" spans="1:37" ht="9.9499999999999993" customHeight="1">
      <c r="A357" s="284"/>
      <c r="B357" s="160" t="s">
        <v>231</v>
      </c>
      <c r="C357" s="86" t="s">
        <v>232</v>
      </c>
      <c r="D357" s="5"/>
      <c r="E357" s="5"/>
      <c r="F357" s="165"/>
      <c r="G357" s="88">
        <v>45</v>
      </c>
      <c r="H357" s="89">
        <v>41</v>
      </c>
      <c r="I357" s="169" t="s">
        <v>667</v>
      </c>
      <c r="J357" s="90"/>
      <c r="K357" s="77"/>
      <c r="L357" s="79"/>
      <c r="M357" s="79"/>
      <c r="N357" s="80"/>
      <c r="O357" s="79"/>
      <c r="P357" s="79"/>
      <c r="Q357" s="290"/>
      <c r="R357" s="108"/>
      <c r="S357" s="79"/>
      <c r="T357" s="163"/>
      <c r="U357" s="79"/>
      <c r="V357" s="79"/>
      <c r="W357" s="163"/>
      <c r="X357" s="79"/>
      <c r="Y357" s="79"/>
      <c r="Z357" s="163"/>
      <c r="AA357" s="164"/>
      <c r="AB357" s="79"/>
      <c r="AC357" s="163"/>
      <c r="AD357" s="79"/>
      <c r="AE357" s="79"/>
      <c r="AF357" s="163"/>
      <c r="AG357" s="84"/>
      <c r="AH357" s="79">
        <f t="shared" si="184"/>
        <v>0</v>
      </c>
      <c r="AI357" s="79">
        <f t="shared" si="185"/>
        <v>0</v>
      </c>
      <c r="AJ357" s="79"/>
      <c r="AK357" s="79"/>
    </row>
    <row r="358" spans="1:37" ht="9.9499999999999993" customHeight="1">
      <c r="A358" s="284"/>
      <c r="B358" s="160" t="s">
        <v>233</v>
      </c>
      <c r="C358" s="86" t="s">
        <v>234</v>
      </c>
      <c r="D358" s="5"/>
      <c r="E358" s="5"/>
      <c r="F358" s="5"/>
      <c r="G358" s="167"/>
      <c r="H358" s="165"/>
      <c r="I358" s="5"/>
      <c r="J358" s="5"/>
      <c r="K358" s="77"/>
      <c r="L358" s="79"/>
      <c r="M358" s="79"/>
      <c r="N358" s="80"/>
      <c r="O358" s="79"/>
      <c r="P358" s="79"/>
      <c r="Q358" s="290"/>
      <c r="R358" s="108"/>
      <c r="S358" s="79"/>
      <c r="T358" s="163"/>
      <c r="U358" s="79"/>
      <c r="V358" s="79"/>
      <c r="W358" s="163"/>
      <c r="X358" s="79"/>
      <c r="Y358" s="79"/>
      <c r="Z358" s="163"/>
      <c r="AA358" s="164"/>
      <c r="AB358" s="79"/>
      <c r="AC358" s="163"/>
      <c r="AD358" s="79"/>
      <c r="AE358" s="79"/>
      <c r="AF358" s="163"/>
      <c r="AG358" s="84"/>
      <c r="AH358" s="79">
        <f t="shared" si="184"/>
        <v>0</v>
      </c>
      <c r="AI358" s="79">
        <f t="shared" si="185"/>
        <v>0</v>
      </c>
      <c r="AJ358" s="79"/>
      <c r="AK358" s="79"/>
    </row>
    <row r="359" spans="1:37" s="216" customFormat="1" ht="9.9499999999999993" customHeight="1">
      <c r="A359" s="284"/>
      <c r="B359" s="571" t="s">
        <v>292</v>
      </c>
      <c r="C359" s="571"/>
      <c r="D359" s="571"/>
      <c r="E359" s="203"/>
      <c r="F359" s="203"/>
      <c r="G359" s="204"/>
      <c r="H359" s="205" t="s">
        <v>627</v>
      </c>
      <c r="I359" s="206" t="str">
        <f>IFERROR(SUM(#REF!), "")</f>
        <v/>
      </c>
      <c r="J359" s="203"/>
      <c r="K359" s="207"/>
      <c r="L359" s="208"/>
      <c r="M359" s="208"/>
      <c r="N359" s="209"/>
      <c r="O359" s="208"/>
      <c r="P359" s="208"/>
      <c r="Q359" s="294"/>
      <c r="R359" s="210"/>
      <c r="S359" s="208"/>
      <c r="T359" s="213"/>
      <c r="U359" s="208"/>
      <c r="V359" s="208"/>
      <c r="W359" s="213"/>
      <c r="X359" s="208"/>
      <c r="Y359" s="208"/>
      <c r="Z359" s="213"/>
      <c r="AA359" s="214"/>
      <c r="AB359" s="208"/>
      <c r="AC359" s="213"/>
      <c r="AD359" s="208"/>
      <c r="AE359" s="208"/>
      <c r="AF359" s="213"/>
      <c r="AG359" s="215"/>
      <c r="AH359" s="208">
        <f t="shared" si="184"/>
        <v>0</v>
      </c>
      <c r="AI359" s="208">
        <f t="shared" si="185"/>
        <v>0</v>
      </c>
      <c r="AJ359" s="208"/>
      <c r="AK359" s="208"/>
    </row>
    <row r="360" spans="1:37" ht="9.9499999999999993" customHeight="1">
      <c r="A360" s="284"/>
      <c r="B360" s="160" t="s">
        <v>237</v>
      </c>
      <c r="C360" s="86" t="s">
        <v>668</v>
      </c>
      <c r="D360" s="5"/>
      <c r="E360" s="5"/>
      <c r="F360" s="165"/>
      <c r="G360" s="88">
        <v>45</v>
      </c>
      <c r="H360" s="89">
        <v>11.48</v>
      </c>
      <c r="I360" s="168">
        <v>516.6</v>
      </c>
      <c r="J360" s="90"/>
      <c r="K360" s="77"/>
      <c r="L360" s="79"/>
      <c r="M360" s="79"/>
      <c r="N360" s="80"/>
      <c r="O360" s="79"/>
      <c r="P360" s="79"/>
      <c r="Q360" s="290"/>
      <c r="R360" s="108"/>
      <c r="S360" s="79"/>
      <c r="T360" s="163"/>
      <c r="U360" s="79"/>
      <c r="V360" s="79"/>
      <c r="W360" s="163"/>
      <c r="X360" s="79"/>
      <c r="Y360" s="79"/>
      <c r="Z360" s="163"/>
      <c r="AA360" s="164"/>
      <c r="AB360" s="79"/>
      <c r="AC360" s="163"/>
      <c r="AD360" s="79"/>
      <c r="AE360" s="79"/>
      <c r="AF360" s="163"/>
      <c r="AG360" s="84"/>
      <c r="AH360" s="79">
        <f t="shared" si="184"/>
        <v>0</v>
      </c>
      <c r="AI360" s="79">
        <f t="shared" si="185"/>
        <v>0</v>
      </c>
      <c r="AJ360" s="79"/>
      <c r="AK360" s="79"/>
    </row>
    <row r="361" spans="1:37" s="216" customFormat="1" ht="9" customHeight="1">
      <c r="A361" s="284"/>
      <c r="B361" s="571" t="s">
        <v>293</v>
      </c>
      <c r="C361" s="571"/>
      <c r="D361" s="571"/>
      <c r="E361" s="203"/>
      <c r="F361" s="203"/>
      <c r="G361" s="204"/>
      <c r="H361" s="205" t="s">
        <v>627</v>
      </c>
      <c r="I361" s="206" t="str">
        <f>IFERROR(SUM(#REF!), "")</f>
        <v/>
      </c>
      <c r="J361" s="203"/>
      <c r="K361" s="207"/>
      <c r="L361" s="208"/>
      <c r="M361" s="208"/>
      <c r="N361" s="209"/>
      <c r="O361" s="208"/>
      <c r="P361" s="208"/>
      <c r="Q361" s="294"/>
      <c r="R361" s="210"/>
      <c r="S361" s="208"/>
      <c r="T361" s="213"/>
      <c r="U361" s="208"/>
      <c r="V361" s="208"/>
      <c r="W361" s="213"/>
      <c r="X361" s="208"/>
      <c r="Y361" s="208"/>
      <c r="Z361" s="213"/>
      <c r="AA361" s="214"/>
      <c r="AB361" s="208"/>
      <c r="AC361" s="213"/>
      <c r="AD361" s="208"/>
      <c r="AE361" s="208"/>
      <c r="AF361" s="213"/>
      <c r="AG361" s="215"/>
      <c r="AH361" s="208">
        <f t="shared" si="184"/>
        <v>0</v>
      </c>
      <c r="AI361" s="208">
        <f t="shared" si="185"/>
        <v>0</v>
      </c>
      <c r="AJ361" s="208"/>
      <c r="AK361" s="208"/>
    </row>
    <row r="362" spans="1:37" ht="9" customHeight="1">
      <c r="A362" s="284"/>
      <c r="B362" s="160" t="s">
        <v>669</v>
      </c>
      <c r="C362" s="5"/>
      <c r="D362" s="86"/>
      <c r="E362" s="5"/>
      <c r="F362" s="5"/>
      <c r="G362" s="167"/>
      <c r="H362" s="5"/>
      <c r="I362" s="5"/>
      <c r="J362" s="5"/>
      <c r="K362" s="77"/>
      <c r="L362" s="79"/>
      <c r="M362" s="79"/>
      <c r="N362" s="80"/>
      <c r="O362" s="79"/>
      <c r="P362" s="79"/>
      <c r="Q362" s="290"/>
      <c r="R362" s="108"/>
      <c r="S362" s="79"/>
      <c r="T362" s="163"/>
      <c r="U362" s="79"/>
      <c r="V362" s="79"/>
      <c r="W362" s="163"/>
      <c r="X362" s="79"/>
      <c r="Y362" s="79"/>
      <c r="Z362" s="163"/>
      <c r="AA362" s="164"/>
      <c r="AB362" s="79"/>
      <c r="AC362" s="163"/>
      <c r="AD362" s="79"/>
      <c r="AE362" s="79"/>
      <c r="AF362" s="163"/>
      <c r="AG362" s="84"/>
      <c r="AH362" s="79">
        <f t="shared" si="184"/>
        <v>0</v>
      </c>
      <c r="AI362" s="79">
        <f t="shared" si="185"/>
        <v>0</v>
      </c>
      <c r="AJ362" s="79"/>
      <c r="AK362" s="79"/>
    </row>
    <row r="363" spans="1:37" ht="9" customHeight="1">
      <c r="A363" s="284"/>
      <c r="B363" s="160" t="s">
        <v>670</v>
      </c>
      <c r="C363" s="5"/>
      <c r="D363" s="86"/>
      <c r="E363" s="5"/>
      <c r="F363" s="5"/>
      <c r="G363" s="167"/>
      <c r="H363" s="5"/>
      <c r="I363" s="5"/>
      <c r="J363" s="5"/>
      <c r="K363" s="77"/>
      <c r="L363" s="79"/>
      <c r="M363" s="79"/>
      <c r="N363" s="80"/>
      <c r="O363" s="79"/>
      <c r="P363" s="79"/>
      <c r="Q363" s="290"/>
      <c r="R363" s="108"/>
      <c r="S363" s="79"/>
      <c r="T363" s="163"/>
      <c r="U363" s="79"/>
      <c r="V363" s="79"/>
      <c r="W363" s="163"/>
      <c r="X363" s="79"/>
      <c r="Y363" s="79"/>
      <c r="Z363" s="163"/>
      <c r="AA363" s="164"/>
      <c r="AB363" s="79"/>
      <c r="AC363" s="163"/>
      <c r="AD363" s="79"/>
      <c r="AE363" s="79"/>
      <c r="AF363" s="163"/>
      <c r="AG363" s="84"/>
      <c r="AH363" s="79">
        <f t="shared" si="184"/>
        <v>0</v>
      </c>
      <c r="AI363" s="79">
        <f t="shared" si="185"/>
        <v>0</v>
      </c>
      <c r="AJ363" s="79"/>
      <c r="AK363" s="79"/>
    </row>
    <row r="364" spans="1:37" ht="9" customHeight="1">
      <c r="A364" s="284"/>
      <c r="B364" s="160" t="s">
        <v>671</v>
      </c>
      <c r="C364" s="5"/>
      <c r="D364" s="86"/>
      <c r="E364" s="5"/>
      <c r="F364" s="5"/>
      <c r="G364" s="167"/>
      <c r="H364" s="5"/>
      <c r="I364" s="5"/>
      <c r="J364" s="5"/>
      <c r="K364" s="77"/>
      <c r="L364" s="79"/>
      <c r="M364" s="79"/>
      <c r="N364" s="80"/>
      <c r="O364" s="79"/>
      <c r="P364" s="79"/>
      <c r="Q364" s="290"/>
      <c r="R364" s="108"/>
      <c r="S364" s="79"/>
      <c r="T364" s="163"/>
      <c r="U364" s="79"/>
      <c r="V364" s="79"/>
      <c r="W364" s="163"/>
      <c r="X364" s="79"/>
      <c r="Y364" s="79"/>
      <c r="Z364" s="163"/>
      <c r="AA364" s="164"/>
      <c r="AB364" s="79"/>
      <c r="AC364" s="163"/>
      <c r="AD364" s="79"/>
      <c r="AE364" s="79"/>
      <c r="AF364" s="163"/>
      <c r="AG364" s="84"/>
      <c r="AH364" s="79">
        <f t="shared" si="184"/>
        <v>0</v>
      </c>
      <c r="AI364" s="79">
        <f t="shared" si="185"/>
        <v>0</v>
      </c>
      <c r="AJ364" s="79"/>
      <c r="AK364" s="79"/>
    </row>
    <row r="365" spans="1:37" ht="9" customHeight="1">
      <c r="A365" s="285"/>
      <c r="B365" s="160" t="s">
        <v>672</v>
      </c>
      <c r="C365" s="5"/>
      <c r="D365" s="86"/>
      <c r="E365" s="5"/>
      <c r="F365" s="5"/>
      <c r="G365" s="167"/>
      <c r="H365" s="5"/>
      <c r="I365" s="5"/>
      <c r="J365" s="5"/>
      <c r="K365" s="77"/>
      <c r="L365" s="79"/>
      <c r="M365" s="79"/>
      <c r="N365" s="80"/>
      <c r="O365" s="79"/>
      <c r="P365" s="79"/>
      <c r="Q365" s="290"/>
      <c r="R365" s="108"/>
      <c r="S365" s="79"/>
      <c r="T365" s="163"/>
      <c r="U365" s="79"/>
      <c r="V365" s="79"/>
      <c r="W365" s="163"/>
      <c r="X365" s="79"/>
      <c r="Y365" s="79"/>
      <c r="Z365" s="163"/>
      <c r="AA365" s="164"/>
      <c r="AB365" s="79"/>
      <c r="AC365" s="163"/>
      <c r="AD365" s="79"/>
      <c r="AE365" s="79"/>
      <c r="AF365" s="163"/>
      <c r="AG365" s="84"/>
      <c r="AH365" s="79"/>
      <c r="AI365" s="79"/>
      <c r="AJ365" s="79"/>
      <c r="AK365" s="79"/>
    </row>
    <row r="366" spans="1:37" ht="16.350000000000001" customHeight="1">
      <c r="A366" s="568" t="s">
        <v>351</v>
      </c>
      <c r="B366" s="568"/>
      <c r="C366" s="568"/>
      <c r="D366" s="568"/>
      <c r="E366" s="568"/>
      <c r="F366" s="568"/>
      <c r="G366" s="568"/>
      <c r="H366" s="568"/>
      <c r="I366" s="568"/>
      <c r="J366" s="568"/>
    </row>
  </sheetData>
  <sheetProtection selectLockedCells="1" selectUnlockedCells="1"/>
  <mergeCells count="54">
    <mergeCell ref="B306:H306"/>
    <mergeCell ref="B308:H309"/>
    <mergeCell ref="I308:I309"/>
    <mergeCell ref="B311:D311"/>
    <mergeCell ref="B312:B313"/>
    <mergeCell ref="B344:B345"/>
    <mergeCell ref="B346:D346"/>
    <mergeCell ref="B325:D325"/>
    <mergeCell ref="B314:B315"/>
    <mergeCell ref="C316:C317"/>
    <mergeCell ref="B316:B317"/>
    <mergeCell ref="B318:D318"/>
    <mergeCell ref="B319:B320"/>
    <mergeCell ref="B328:D328"/>
    <mergeCell ref="B334:D334"/>
    <mergeCell ref="B339:D339"/>
    <mergeCell ref="B343:D343"/>
    <mergeCell ref="C321:C322"/>
    <mergeCell ref="B321:B322"/>
    <mergeCell ref="B323:D323"/>
    <mergeCell ref="A366:J366"/>
    <mergeCell ref="B347:B348"/>
    <mergeCell ref="C347:C348"/>
    <mergeCell ref="B349:B350"/>
    <mergeCell ref="C349:C350"/>
    <mergeCell ref="B351:D351"/>
    <mergeCell ref="B354:D354"/>
    <mergeCell ref="B359:D359"/>
    <mergeCell ref="B361:D361"/>
    <mergeCell ref="A1:B1"/>
    <mergeCell ref="D1:H1"/>
    <mergeCell ref="I1:J1"/>
    <mergeCell ref="D2:D3"/>
    <mergeCell ref="E2:E3"/>
    <mergeCell ref="F2:F3"/>
    <mergeCell ref="G2:G3"/>
    <mergeCell ref="H2:H3"/>
    <mergeCell ref="I2:I3"/>
    <mergeCell ref="A2:B3"/>
    <mergeCell ref="C2:C3"/>
    <mergeCell ref="B4:G4"/>
    <mergeCell ref="R5:AF5"/>
    <mergeCell ref="K6:M6"/>
    <mergeCell ref="N6:P6"/>
    <mergeCell ref="K2:M3"/>
    <mergeCell ref="N2:P3"/>
    <mergeCell ref="R2:Z2"/>
    <mergeCell ref="AA2:AF2"/>
    <mergeCell ref="R3:T3"/>
    <mergeCell ref="U3:W3"/>
    <mergeCell ref="X3:Z3"/>
    <mergeCell ref="AA3:AC3"/>
    <mergeCell ref="AD3:AF3"/>
    <mergeCell ref="Q2:Q3"/>
  </mergeCells>
  <phoneticPr fontId="69"/>
  <pageMargins left="0.7" right="0.7" top="0.75" bottom="0.75" header="0.51180550000000002" footer="0.51180550000000002"/>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74"/>
  <sheetViews>
    <sheetView workbookViewId="0"/>
    <sheetView workbookViewId="1"/>
  </sheetViews>
  <sheetFormatPr defaultRowHeight="11.25"/>
  <cols>
    <col min="1" max="1" width="9.140625" style="170"/>
    <col min="2" max="2" width="40.5703125" style="170" customWidth="1"/>
    <col min="3" max="3" width="18.42578125" style="170" customWidth="1"/>
    <col min="4" max="4" width="7.140625" style="171" customWidth="1"/>
    <col min="5" max="5" width="9.140625" style="170"/>
    <col min="6" max="6" width="9.140625" style="172"/>
    <col min="7" max="7" width="11.28515625" style="172" bestFit="1" customWidth="1"/>
    <col min="8" max="8" width="9.140625" style="171"/>
    <col min="9" max="10" width="9.140625" style="170"/>
    <col min="11" max="11" width="9.42578125" style="170" bestFit="1" customWidth="1"/>
    <col min="12" max="12" width="9.140625" style="171"/>
    <col min="13" max="13" width="9.140625" style="170"/>
    <col min="14" max="14" width="9.140625" style="172"/>
    <col min="15" max="15" width="9.140625" style="170"/>
    <col min="16" max="16" width="9.140625" style="171"/>
    <col min="17" max="19" width="9.140625" style="170"/>
    <col min="20" max="20" width="9.140625" style="171"/>
    <col min="21" max="16384" width="9.140625" style="170"/>
  </cols>
  <sheetData>
    <row r="1" spans="1:19">
      <c r="A1" s="170" t="s">
        <v>673</v>
      </c>
    </row>
    <row r="2" spans="1:19">
      <c r="A2" s="170" t="s">
        <v>674</v>
      </c>
    </row>
    <row r="3" spans="1:19">
      <c r="B3" s="170" t="s">
        <v>675</v>
      </c>
    </row>
    <row r="4" spans="1:19">
      <c r="B4" s="170" t="s">
        <v>676</v>
      </c>
    </row>
    <row r="5" spans="1:19" ht="15.75" customHeight="1">
      <c r="B5" s="170" t="s">
        <v>677</v>
      </c>
    </row>
    <row r="6" spans="1:19" ht="17.25" customHeight="1">
      <c r="B6" s="170" t="s">
        <v>678</v>
      </c>
    </row>
    <row r="7" spans="1:19" ht="17.25" customHeight="1" thickBot="1"/>
    <row r="8" spans="1:19" ht="15" customHeight="1" thickBot="1">
      <c r="B8" s="586" t="s">
        <v>679</v>
      </c>
      <c r="C8" s="587"/>
      <c r="D8" s="587"/>
      <c r="E8" s="587"/>
      <c r="F8" s="587"/>
      <c r="G8" s="588"/>
      <c r="H8" s="584" t="s">
        <v>680</v>
      </c>
      <c r="I8" s="584"/>
      <c r="J8" s="584"/>
      <c r="K8" s="585"/>
      <c r="L8" s="583" t="s">
        <v>681</v>
      </c>
      <c r="M8" s="584"/>
      <c r="N8" s="584"/>
      <c r="O8" s="585"/>
      <c r="P8" s="583" t="s">
        <v>682</v>
      </c>
      <c r="Q8" s="584"/>
      <c r="R8" s="584"/>
      <c r="S8" s="585"/>
    </row>
    <row r="9" spans="1:19" ht="15" customHeight="1">
      <c r="B9" s="173" t="s">
        <v>450</v>
      </c>
      <c r="C9" s="174"/>
      <c r="D9" s="175" t="s">
        <v>453</v>
      </c>
      <c r="E9" s="176" t="s">
        <v>683</v>
      </c>
      <c r="F9" s="177" t="s">
        <v>684</v>
      </c>
      <c r="G9" s="177" t="s">
        <v>685</v>
      </c>
      <c r="H9" s="178" t="s">
        <v>453</v>
      </c>
      <c r="I9" s="179" t="s">
        <v>683</v>
      </c>
      <c r="J9" s="180" t="s">
        <v>684</v>
      </c>
      <c r="K9" s="180" t="s">
        <v>685</v>
      </c>
      <c r="L9" s="178" t="s">
        <v>453</v>
      </c>
      <c r="M9" s="179" t="s">
        <v>683</v>
      </c>
      <c r="N9" s="180" t="s">
        <v>684</v>
      </c>
      <c r="O9" s="180" t="s">
        <v>685</v>
      </c>
      <c r="P9" s="178" t="s">
        <v>453</v>
      </c>
      <c r="Q9" s="179" t="s">
        <v>683</v>
      </c>
      <c r="R9" s="180" t="s">
        <v>684</v>
      </c>
      <c r="S9" s="180" t="s">
        <v>685</v>
      </c>
    </row>
    <row r="10" spans="1:19" ht="15" customHeight="1">
      <c r="B10" s="181" t="s">
        <v>783</v>
      </c>
      <c r="C10" s="182" t="s">
        <v>784</v>
      </c>
      <c r="D10" s="178">
        <v>6</v>
      </c>
      <c r="E10" s="183">
        <v>292</v>
      </c>
      <c r="F10" s="184">
        <v>850</v>
      </c>
      <c r="G10" s="184">
        <f>SUM(E10*F10)</f>
        <v>248200</v>
      </c>
      <c r="L10" s="171">
        <v>20</v>
      </c>
      <c r="M10" s="170">
        <v>111.2</v>
      </c>
      <c r="N10" s="172">
        <v>850</v>
      </c>
    </row>
    <row r="11" spans="1:19" ht="15" customHeight="1">
      <c r="B11" s="181" t="s">
        <v>454</v>
      </c>
      <c r="C11" s="182" t="s">
        <v>455</v>
      </c>
      <c r="D11" s="178">
        <v>34</v>
      </c>
      <c r="E11" s="183">
        <v>124.6</v>
      </c>
      <c r="F11" s="184">
        <v>2450</v>
      </c>
      <c r="G11" s="184">
        <f t="shared" ref="G11:G39" si="0">SUM(E11*F11)</f>
        <v>305270</v>
      </c>
      <c r="L11" s="171">
        <v>20</v>
      </c>
      <c r="M11" s="170">
        <v>73.3</v>
      </c>
      <c r="N11" s="172">
        <v>2450</v>
      </c>
    </row>
    <row r="12" spans="1:19" ht="15" customHeight="1">
      <c r="B12" s="185" t="s">
        <v>456</v>
      </c>
      <c r="C12" s="182" t="s">
        <v>457</v>
      </c>
      <c r="D12" s="178">
        <v>3</v>
      </c>
      <c r="E12" s="183">
        <v>13</v>
      </c>
      <c r="F12" s="184">
        <v>2540</v>
      </c>
      <c r="G12" s="184">
        <f t="shared" si="0"/>
        <v>33020</v>
      </c>
    </row>
    <row r="13" spans="1:19" ht="15" customHeight="1">
      <c r="B13" s="185" t="s">
        <v>456</v>
      </c>
      <c r="C13" s="182" t="s">
        <v>458</v>
      </c>
      <c r="D13" s="178">
        <v>10</v>
      </c>
      <c r="E13" s="183">
        <v>58.2</v>
      </c>
      <c r="F13" s="184">
        <v>2540</v>
      </c>
      <c r="G13" s="184">
        <f t="shared" si="0"/>
        <v>147828</v>
      </c>
    </row>
    <row r="14" spans="1:19" ht="15" customHeight="1">
      <c r="B14" s="185" t="s">
        <v>456</v>
      </c>
      <c r="C14" s="182" t="s">
        <v>459</v>
      </c>
      <c r="D14" s="178">
        <v>17</v>
      </c>
      <c r="E14" s="183">
        <v>119.6</v>
      </c>
      <c r="F14" s="184">
        <v>2540</v>
      </c>
      <c r="G14" s="184">
        <f t="shared" si="0"/>
        <v>303784</v>
      </c>
    </row>
    <row r="15" spans="1:19" ht="15" customHeight="1">
      <c r="B15" s="181" t="s">
        <v>460</v>
      </c>
      <c r="C15" s="182" t="s">
        <v>461</v>
      </c>
      <c r="D15" s="178">
        <v>20</v>
      </c>
      <c r="E15" s="183">
        <v>75.5</v>
      </c>
      <c r="F15" s="184">
        <v>2540</v>
      </c>
      <c r="G15" s="184">
        <f t="shared" si="0"/>
        <v>191770</v>
      </c>
      <c r="L15" s="171">
        <v>20</v>
      </c>
      <c r="M15" s="170">
        <v>75.5</v>
      </c>
      <c r="N15" s="172">
        <v>2540</v>
      </c>
    </row>
    <row r="16" spans="1:19" ht="15" customHeight="1">
      <c r="B16" s="186" t="s">
        <v>456</v>
      </c>
      <c r="C16" s="182" t="s">
        <v>462</v>
      </c>
      <c r="D16" s="178">
        <v>60</v>
      </c>
      <c r="E16" s="183">
        <v>447.3</v>
      </c>
      <c r="F16" s="184">
        <v>2540</v>
      </c>
      <c r="G16" s="184">
        <f t="shared" si="0"/>
        <v>1136142</v>
      </c>
    </row>
    <row r="17" spans="2:14" ht="15" customHeight="1">
      <c r="B17" s="186" t="s">
        <v>456</v>
      </c>
      <c r="C17" s="182" t="s">
        <v>463</v>
      </c>
      <c r="D17" s="178">
        <v>2</v>
      </c>
      <c r="E17" s="183">
        <v>14.5</v>
      </c>
      <c r="F17" s="184">
        <v>2540</v>
      </c>
      <c r="G17" s="184">
        <f t="shared" si="0"/>
        <v>36830</v>
      </c>
    </row>
    <row r="18" spans="2:14" ht="14.25" customHeight="1">
      <c r="B18" s="181" t="s">
        <v>464</v>
      </c>
      <c r="C18" s="182" t="s">
        <v>465</v>
      </c>
      <c r="D18" s="178">
        <v>62</v>
      </c>
      <c r="E18" s="183">
        <v>155.30000000000001</v>
      </c>
      <c r="F18" s="184">
        <v>2700</v>
      </c>
      <c r="G18" s="184">
        <f t="shared" si="0"/>
        <v>419310.00000000006</v>
      </c>
      <c r="L18" s="171">
        <v>20</v>
      </c>
      <c r="M18" s="170">
        <v>50.1</v>
      </c>
      <c r="N18" s="172">
        <v>2700</v>
      </c>
    </row>
    <row r="19" spans="2:14" ht="15" customHeight="1">
      <c r="B19" s="181" t="s">
        <v>466</v>
      </c>
      <c r="C19" s="182"/>
      <c r="D19" s="178">
        <v>62</v>
      </c>
      <c r="E19" s="183">
        <v>62</v>
      </c>
      <c r="F19" s="184">
        <v>1950</v>
      </c>
      <c r="G19" s="184">
        <f t="shared" si="0"/>
        <v>120900</v>
      </c>
      <c r="L19" s="171">
        <v>20</v>
      </c>
      <c r="M19" s="170">
        <v>20</v>
      </c>
      <c r="N19" s="172">
        <v>1950</v>
      </c>
    </row>
    <row r="20" spans="2:14" ht="15" customHeight="1">
      <c r="B20" s="181" t="s">
        <v>467</v>
      </c>
      <c r="C20" s="182" t="s">
        <v>468</v>
      </c>
      <c r="D20" s="178">
        <v>48</v>
      </c>
      <c r="E20" s="183">
        <v>2380.8000000000002</v>
      </c>
      <c r="F20" s="184">
        <v>850</v>
      </c>
      <c r="G20" s="184">
        <f t="shared" si="0"/>
        <v>2023680.0000000002</v>
      </c>
    </row>
    <row r="21" spans="2:14" ht="15" customHeight="1">
      <c r="B21" s="186" t="s">
        <v>456</v>
      </c>
      <c r="C21" s="182" t="s">
        <v>469</v>
      </c>
      <c r="D21" s="178">
        <v>12</v>
      </c>
      <c r="E21" s="183">
        <v>408</v>
      </c>
      <c r="F21" s="184">
        <v>850</v>
      </c>
      <c r="G21" s="184">
        <f t="shared" si="0"/>
        <v>346800</v>
      </c>
    </row>
    <row r="22" spans="2:14" ht="15" customHeight="1">
      <c r="B22" s="181" t="s">
        <v>470</v>
      </c>
      <c r="C22" s="182" t="s">
        <v>471</v>
      </c>
      <c r="D22" s="178">
        <v>16</v>
      </c>
      <c r="E22" s="183">
        <v>75.5</v>
      </c>
      <c r="F22" s="184">
        <v>2540</v>
      </c>
      <c r="G22" s="184">
        <f t="shared" si="0"/>
        <v>191770</v>
      </c>
    </row>
    <row r="23" spans="2:14" ht="15" customHeight="1">
      <c r="B23" s="181" t="s">
        <v>472</v>
      </c>
      <c r="C23" s="182" t="s">
        <v>473</v>
      </c>
      <c r="D23" s="178">
        <v>10</v>
      </c>
      <c r="E23" s="183">
        <v>8.8000000000000007</v>
      </c>
      <c r="F23" s="184">
        <v>2540</v>
      </c>
      <c r="G23" s="184">
        <f t="shared" si="0"/>
        <v>22352</v>
      </c>
    </row>
    <row r="24" spans="2:14" ht="15" customHeight="1">
      <c r="B24" s="181" t="s">
        <v>474</v>
      </c>
      <c r="C24" s="182" t="s">
        <v>475</v>
      </c>
      <c r="D24" s="178">
        <v>5</v>
      </c>
      <c r="E24" s="183">
        <v>6.9</v>
      </c>
      <c r="F24" s="184">
        <v>2700</v>
      </c>
      <c r="G24" s="184">
        <f t="shared" si="0"/>
        <v>18630</v>
      </c>
    </row>
    <row r="25" spans="2:14" ht="27.75" customHeight="1">
      <c r="B25" s="181" t="s">
        <v>686</v>
      </c>
      <c r="C25" s="182" t="s">
        <v>477</v>
      </c>
      <c r="D25" s="178">
        <v>1</v>
      </c>
      <c r="E25" s="183">
        <v>0.38</v>
      </c>
      <c r="F25" s="184">
        <v>30000</v>
      </c>
      <c r="G25" s="184">
        <f t="shared" si="0"/>
        <v>11400</v>
      </c>
    </row>
    <row r="26" spans="2:14" ht="15" customHeight="1">
      <c r="B26" s="181" t="s">
        <v>478</v>
      </c>
      <c r="C26" s="182" t="s">
        <v>479</v>
      </c>
      <c r="D26" s="178">
        <v>4</v>
      </c>
      <c r="E26" s="183">
        <v>8</v>
      </c>
      <c r="F26" s="184">
        <v>2700</v>
      </c>
      <c r="G26" s="184">
        <f t="shared" si="0"/>
        <v>21600</v>
      </c>
    </row>
    <row r="27" spans="2:14" ht="15" customHeight="1">
      <c r="B27" s="181" t="s">
        <v>480</v>
      </c>
      <c r="C27" s="182" t="s">
        <v>687</v>
      </c>
      <c r="D27" s="178">
        <v>4</v>
      </c>
      <c r="E27" s="183">
        <v>6.3</v>
      </c>
      <c r="F27" s="184">
        <v>2700</v>
      </c>
      <c r="G27" s="184">
        <f t="shared" si="0"/>
        <v>17010</v>
      </c>
    </row>
    <row r="28" spans="2:14" ht="15" customHeight="1">
      <c r="B28" s="181" t="s">
        <v>771</v>
      </c>
      <c r="C28" s="182" t="s">
        <v>483</v>
      </c>
      <c r="D28" s="178">
        <v>1</v>
      </c>
      <c r="E28" s="183">
        <v>6.5</v>
      </c>
      <c r="F28" s="184">
        <v>2540</v>
      </c>
      <c r="G28" s="184">
        <f t="shared" si="0"/>
        <v>16510</v>
      </c>
    </row>
    <row r="29" spans="2:14" ht="15" customHeight="1">
      <c r="B29" s="181" t="s">
        <v>484</v>
      </c>
      <c r="C29" s="182" t="s">
        <v>485</v>
      </c>
      <c r="D29" s="178">
        <v>1</v>
      </c>
      <c r="E29" s="183">
        <v>5.2</v>
      </c>
      <c r="F29" s="184">
        <v>2540</v>
      </c>
      <c r="G29" s="184">
        <f t="shared" si="0"/>
        <v>13208</v>
      </c>
    </row>
    <row r="30" spans="2:14" ht="15" customHeight="1">
      <c r="B30" s="181" t="s">
        <v>486</v>
      </c>
      <c r="C30" s="182" t="s">
        <v>487</v>
      </c>
      <c r="D30" s="178">
        <v>1</v>
      </c>
      <c r="E30" s="183">
        <v>4.0999999999999996</v>
      </c>
      <c r="F30" s="184">
        <v>2540</v>
      </c>
      <c r="G30" s="184">
        <f t="shared" si="0"/>
        <v>10414</v>
      </c>
    </row>
    <row r="31" spans="2:14" ht="15" customHeight="1">
      <c r="B31" s="181" t="s">
        <v>488</v>
      </c>
      <c r="C31" s="182" t="s">
        <v>489</v>
      </c>
      <c r="D31" s="178">
        <v>1</v>
      </c>
      <c r="E31" s="183">
        <v>0.5</v>
      </c>
      <c r="F31" s="184">
        <v>30000</v>
      </c>
      <c r="G31" s="184">
        <f t="shared" si="0"/>
        <v>15000</v>
      </c>
    </row>
    <row r="32" spans="2:14" ht="15" customHeight="1">
      <c r="B32" s="181" t="s">
        <v>490</v>
      </c>
      <c r="C32" s="182" t="s">
        <v>491</v>
      </c>
      <c r="D32" s="178">
        <v>1</v>
      </c>
      <c r="E32" s="183">
        <v>2.2000000000000002</v>
      </c>
      <c r="F32" s="184">
        <v>2540</v>
      </c>
      <c r="G32" s="184">
        <f t="shared" si="0"/>
        <v>5588</v>
      </c>
    </row>
    <row r="33" spans="2:20" ht="15" customHeight="1">
      <c r="B33" s="181" t="s">
        <v>492</v>
      </c>
      <c r="C33" s="182" t="s">
        <v>493</v>
      </c>
      <c r="D33" s="178">
        <v>1</v>
      </c>
      <c r="E33" s="183">
        <v>1.3</v>
      </c>
      <c r="F33" s="184">
        <v>2540</v>
      </c>
      <c r="G33" s="184">
        <f t="shared" si="0"/>
        <v>3302</v>
      </c>
    </row>
    <row r="34" spans="2:20" ht="15" customHeight="1">
      <c r="B34" s="181" t="s">
        <v>494</v>
      </c>
      <c r="C34" s="182" t="s">
        <v>495</v>
      </c>
      <c r="D34" s="178">
        <v>1</v>
      </c>
      <c r="E34" s="183">
        <v>5.4</v>
      </c>
      <c r="F34" s="184">
        <v>2540</v>
      </c>
      <c r="G34" s="184">
        <f t="shared" si="0"/>
        <v>13716</v>
      </c>
    </row>
    <row r="35" spans="2:20" ht="15" customHeight="1">
      <c r="B35" s="181" t="s">
        <v>496</v>
      </c>
      <c r="C35" s="182" t="s">
        <v>497</v>
      </c>
      <c r="D35" s="178">
        <v>1</v>
      </c>
      <c r="E35" s="183">
        <v>1.3</v>
      </c>
      <c r="F35" s="184">
        <v>2540</v>
      </c>
      <c r="G35" s="184">
        <f t="shared" si="0"/>
        <v>3302</v>
      </c>
    </row>
    <row r="36" spans="2:20" ht="15" customHeight="1">
      <c r="B36" s="181" t="s">
        <v>498</v>
      </c>
      <c r="C36" s="182" t="s">
        <v>499</v>
      </c>
      <c r="D36" s="178">
        <v>1</v>
      </c>
      <c r="E36" s="183">
        <v>2.2000000000000002</v>
      </c>
      <c r="F36" s="184">
        <v>2540</v>
      </c>
      <c r="G36" s="184">
        <f t="shared" si="0"/>
        <v>5588</v>
      </c>
    </row>
    <row r="37" spans="2:20" ht="15" customHeight="1">
      <c r="B37" s="181" t="s">
        <v>500</v>
      </c>
      <c r="C37" s="182" t="s">
        <v>501</v>
      </c>
      <c r="D37" s="178">
        <v>1</v>
      </c>
      <c r="E37" s="183">
        <v>2.5</v>
      </c>
      <c r="F37" s="184">
        <v>2540</v>
      </c>
      <c r="G37" s="184">
        <f t="shared" si="0"/>
        <v>6350</v>
      </c>
    </row>
    <row r="38" spans="2:20" ht="15" customHeight="1">
      <c r="B38" s="181" t="s">
        <v>502</v>
      </c>
      <c r="C38" s="182" t="s">
        <v>493</v>
      </c>
      <c r="D38" s="178">
        <v>1</v>
      </c>
      <c r="E38" s="183">
        <v>2.2999999999999998</v>
      </c>
      <c r="F38" s="184">
        <v>2540</v>
      </c>
      <c r="G38" s="184">
        <f t="shared" si="0"/>
        <v>5842</v>
      </c>
    </row>
    <row r="39" spans="2:20" ht="15" customHeight="1">
      <c r="B39" s="181" t="s">
        <v>503</v>
      </c>
      <c r="C39" s="182" t="s">
        <v>504</v>
      </c>
      <c r="D39" s="178">
        <v>2</v>
      </c>
      <c r="E39" s="183">
        <v>10.4</v>
      </c>
      <c r="F39" s="184">
        <v>2540</v>
      </c>
      <c r="G39" s="184">
        <f t="shared" si="0"/>
        <v>26416</v>
      </c>
    </row>
    <row r="40" spans="2:20" ht="15" customHeight="1" thickBot="1">
      <c r="B40" s="187"/>
      <c r="C40" s="188"/>
      <c r="D40" s="189"/>
      <c r="E40" s="190"/>
      <c r="F40" s="191"/>
      <c r="G40" s="191">
        <f>SUM(G10:G39)</f>
        <v>5721532</v>
      </c>
    </row>
    <row r="41" spans="2:20" ht="15" customHeight="1" thickBot="1">
      <c r="B41" s="586" t="s">
        <v>688</v>
      </c>
      <c r="C41" s="587"/>
      <c r="D41" s="587"/>
      <c r="E41" s="587"/>
      <c r="F41" s="587"/>
      <c r="G41" s="588"/>
    </row>
    <row r="42" spans="2:20" ht="15" customHeight="1">
      <c r="B42" s="192" t="s">
        <v>689</v>
      </c>
      <c r="C42" s="174" t="s">
        <v>690</v>
      </c>
      <c r="D42" s="175">
        <v>1</v>
      </c>
      <c r="E42" s="193">
        <v>2.2000000000000002</v>
      </c>
      <c r="F42" s="194">
        <v>2540</v>
      </c>
      <c r="G42" s="194">
        <f t="shared" ref="G42:G54" si="1">SUM(E42*F42)</f>
        <v>5588</v>
      </c>
      <c r="J42" s="172"/>
      <c r="N42" s="170"/>
      <c r="T42" s="170"/>
    </row>
    <row r="43" spans="2:20" ht="15" customHeight="1">
      <c r="B43" s="181" t="s">
        <v>691</v>
      </c>
      <c r="C43" s="182" t="s">
        <v>692</v>
      </c>
      <c r="D43" s="178">
        <v>1</v>
      </c>
      <c r="E43" s="183">
        <v>5.4</v>
      </c>
      <c r="F43" s="184">
        <v>2540</v>
      </c>
      <c r="G43" s="184">
        <f t="shared" si="1"/>
        <v>13716</v>
      </c>
      <c r="J43" s="172"/>
      <c r="N43" s="170"/>
      <c r="T43" s="170"/>
    </row>
    <row r="44" spans="2:20" ht="15" customHeight="1">
      <c r="B44" s="181" t="s">
        <v>693</v>
      </c>
      <c r="C44" s="182" t="s">
        <v>694</v>
      </c>
      <c r="D44" s="178">
        <v>1</v>
      </c>
      <c r="E44" s="183">
        <v>1.2</v>
      </c>
      <c r="F44" s="184">
        <v>2540</v>
      </c>
      <c r="G44" s="184">
        <f t="shared" si="1"/>
        <v>3048</v>
      </c>
      <c r="J44" s="172"/>
      <c r="N44" s="170"/>
      <c r="T44" s="170"/>
    </row>
    <row r="45" spans="2:20" ht="15" customHeight="1">
      <c r="B45" s="181" t="s">
        <v>695</v>
      </c>
      <c r="C45" s="182" t="s">
        <v>696</v>
      </c>
      <c r="D45" s="178">
        <v>1</v>
      </c>
      <c r="E45" s="183">
        <v>2.9</v>
      </c>
      <c r="F45" s="184">
        <v>2540</v>
      </c>
      <c r="G45" s="184">
        <f t="shared" si="1"/>
        <v>7366</v>
      </c>
      <c r="J45" s="172"/>
      <c r="N45" s="170"/>
      <c r="T45" s="170"/>
    </row>
    <row r="46" spans="2:20" ht="15" customHeight="1">
      <c r="B46" s="181" t="s">
        <v>697</v>
      </c>
      <c r="C46" s="182" t="s">
        <v>698</v>
      </c>
      <c r="D46" s="178">
        <v>6</v>
      </c>
      <c r="E46" s="183">
        <v>3.6</v>
      </c>
      <c r="F46" s="184">
        <v>2800</v>
      </c>
      <c r="G46" s="184">
        <f t="shared" si="1"/>
        <v>10080</v>
      </c>
      <c r="J46" s="172"/>
      <c r="N46" s="170"/>
      <c r="T46" s="170"/>
    </row>
    <row r="47" spans="2:20" ht="15" customHeight="1">
      <c r="B47" s="181" t="s">
        <v>699</v>
      </c>
      <c r="C47" s="182" t="s">
        <v>700</v>
      </c>
      <c r="D47" s="178">
        <v>2</v>
      </c>
      <c r="E47" s="183">
        <v>27.4</v>
      </c>
      <c r="F47" s="184">
        <v>2800</v>
      </c>
      <c r="G47" s="184">
        <f t="shared" si="1"/>
        <v>76720</v>
      </c>
      <c r="J47" s="172"/>
      <c r="N47" s="170"/>
      <c r="T47" s="170"/>
    </row>
    <row r="48" spans="2:20" ht="15" customHeight="1">
      <c r="B48" s="181" t="s">
        <v>701</v>
      </c>
      <c r="C48" s="182" t="s">
        <v>702</v>
      </c>
      <c r="D48" s="178">
        <v>3</v>
      </c>
      <c r="E48" s="183">
        <v>40.5</v>
      </c>
      <c r="F48" s="184">
        <v>2800</v>
      </c>
      <c r="G48" s="184">
        <f t="shared" si="1"/>
        <v>113400</v>
      </c>
      <c r="J48" s="172"/>
      <c r="N48" s="170"/>
      <c r="T48" s="170"/>
    </row>
    <row r="49" spans="2:20" ht="15" customHeight="1">
      <c r="B49" s="181" t="s">
        <v>703</v>
      </c>
      <c r="C49" s="182" t="s">
        <v>704</v>
      </c>
      <c r="D49" s="178">
        <v>1</v>
      </c>
      <c r="E49" s="183">
        <v>14</v>
      </c>
      <c r="F49" s="184">
        <v>2800</v>
      </c>
      <c r="G49" s="184">
        <f t="shared" si="1"/>
        <v>39200</v>
      </c>
      <c r="J49" s="172"/>
      <c r="N49" s="170"/>
      <c r="T49" s="170"/>
    </row>
    <row r="50" spans="2:20" ht="15" customHeight="1">
      <c r="B50" s="181" t="s">
        <v>705</v>
      </c>
      <c r="C50" s="182" t="s">
        <v>706</v>
      </c>
      <c r="D50" s="178">
        <v>1</v>
      </c>
      <c r="E50" s="183">
        <v>12.4</v>
      </c>
      <c r="F50" s="184">
        <v>2800</v>
      </c>
      <c r="G50" s="184">
        <f t="shared" si="1"/>
        <v>34720</v>
      </c>
      <c r="J50" s="172"/>
      <c r="N50" s="170"/>
      <c r="T50" s="170"/>
    </row>
    <row r="51" spans="2:20" ht="15" customHeight="1">
      <c r="B51" s="181" t="s">
        <v>707</v>
      </c>
      <c r="C51" s="182" t="s">
        <v>708</v>
      </c>
      <c r="D51" s="178">
        <v>1</v>
      </c>
      <c r="E51" s="183">
        <v>15.2</v>
      </c>
      <c r="F51" s="184">
        <v>2800</v>
      </c>
      <c r="G51" s="184">
        <f t="shared" si="1"/>
        <v>42560</v>
      </c>
      <c r="J51" s="172"/>
      <c r="N51" s="170"/>
      <c r="T51" s="170"/>
    </row>
    <row r="52" spans="2:20" ht="15" customHeight="1">
      <c r="B52" s="181" t="s">
        <v>709</v>
      </c>
      <c r="C52" s="182" t="s">
        <v>710</v>
      </c>
      <c r="D52" s="178">
        <v>1</v>
      </c>
      <c r="E52" s="183">
        <v>4.2</v>
      </c>
      <c r="F52" s="184">
        <v>2800</v>
      </c>
      <c r="G52" s="184">
        <f t="shared" si="1"/>
        <v>11760</v>
      </c>
      <c r="J52" s="172"/>
      <c r="N52" s="170"/>
      <c r="T52" s="170"/>
    </row>
    <row r="53" spans="2:20" ht="15" customHeight="1">
      <c r="B53" s="181" t="s">
        <v>711</v>
      </c>
      <c r="C53" s="182" t="s">
        <v>712</v>
      </c>
      <c r="D53" s="178">
        <v>1</v>
      </c>
      <c r="E53" s="183">
        <v>6.3</v>
      </c>
      <c r="F53" s="184">
        <v>2800</v>
      </c>
      <c r="G53" s="184">
        <f t="shared" si="1"/>
        <v>17640</v>
      </c>
      <c r="J53" s="172"/>
      <c r="N53" s="170"/>
      <c r="T53" s="170"/>
    </row>
    <row r="54" spans="2:20" ht="15" customHeight="1">
      <c r="B54" s="181" t="s">
        <v>713</v>
      </c>
      <c r="C54" s="182" t="s">
        <v>714</v>
      </c>
      <c r="D54" s="178">
        <v>1</v>
      </c>
      <c r="E54" s="183">
        <v>11.7</v>
      </c>
      <c r="F54" s="184">
        <v>2800</v>
      </c>
      <c r="G54" s="184">
        <f t="shared" si="1"/>
        <v>32759.999999999996</v>
      </c>
      <c r="J54" s="172"/>
      <c r="N54" s="170"/>
      <c r="T54" s="170"/>
    </row>
    <row r="55" spans="2:20" ht="15" customHeight="1" thickBot="1">
      <c r="B55" s="187"/>
      <c r="C55" s="188"/>
      <c r="D55" s="189"/>
      <c r="E55" s="190"/>
      <c r="F55" s="191"/>
      <c r="G55" s="191">
        <f>SUM(G42:G54)</f>
        <v>408558</v>
      </c>
    </row>
    <row r="56" spans="2:20" ht="15" customHeight="1" thickBot="1">
      <c r="B56" s="586" t="s">
        <v>715</v>
      </c>
      <c r="C56" s="587"/>
      <c r="D56" s="587"/>
      <c r="E56" s="587"/>
      <c r="F56" s="587"/>
      <c r="G56" s="588"/>
    </row>
    <row r="57" spans="2:20" ht="15" customHeight="1">
      <c r="B57" s="181" t="s">
        <v>451</v>
      </c>
      <c r="C57" s="182" t="s">
        <v>452</v>
      </c>
      <c r="D57" s="171">
        <v>20</v>
      </c>
      <c r="E57" s="170">
        <v>111.2</v>
      </c>
      <c r="F57" s="172">
        <v>850</v>
      </c>
      <c r="G57" s="194">
        <f t="shared" ref="G57:G69" si="2">SUM(E57*F57)</f>
        <v>94520</v>
      </c>
    </row>
    <row r="58" spans="2:20" ht="15" customHeight="1">
      <c r="B58" s="181" t="s">
        <v>454</v>
      </c>
      <c r="C58" s="182" t="s">
        <v>455</v>
      </c>
      <c r="D58" s="171">
        <v>20</v>
      </c>
      <c r="E58" s="170">
        <v>73.3</v>
      </c>
      <c r="F58" s="172">
        <v>2540</v>
      </c>
      <c r="G58" s="184">
        <f t="shared" si="2"/>
        <v>186182</v>
      </c>
    </row>
    <row r="59" spans="2:20" ht="15" customHeight="1">
      <c r="B59" s="181" t="s">
        <v>460</v>
      </c>
      <c r="C59" s="182" t="s">
        <v>461</v>
      </c>
      <c r="D59" s="171">
        <v>20</v>
      </c>
      <c r="E59" s="170">
        <v>75.5</v>
      </c>
      <c r="F59" s="172">
        <v>2540</v>
      </c>
      <c r="G59" s="184">
        <f t="shared" si="2"/>
        <v>191770</v>
      </c>
    </row>
    <row r="60" spans="2:20" ht="15" customHeight="1">
      <c r="B60" s="181" t="s">
        <v>464</v>
      </c>
      <c r="C60" s="182" t="s">
        <v>465</v>
      </c>
      <c r="D60" s="171">
        <v>20</v>
      </c>
      <c r="E60" s="170">
        <v>50.1</v>
      </c>
      <c r="F60" s="172">
        <v>2700</v>
      </c>
      <c r="G60" s="184">
        <f t="shared" si="2"/>
        <v>135270</v>
      </c>
    </row>
    <row r="61" spans="2:20" ht="15" customHeight="1">
      <c r="B61" s="181" t="s">
        <v>466</v>
      </c>
      <c r="D61" s="171">
        <v>20</v>
      </c>
      <c r="E61" s="170">
        <v>20</v>
      </c>
      <c r="F61" s="172">
        <v>1950</v>
      </c>
      <c r="G61" s="184">
        <f t="shared" si="2"/>
        <v>39000</v>
      </c>
    </row>
    <row r="62" spans="2:20" ht="15" customHeight="1">
      <c r="B62" s="181" t="s">
        <v>770</v>
      </c>
      <c r="C62" s="182" t="s">
        <v>766</v>
      </c>
      <c r="D62" s="171">
        <v>1</v>
      </c>
      <c r="E62" s="170">
        <v>7.1</v>
      </c>
      <c r="F62" s="172">
        <v>2540</v>
      </c>
      <c r="G62" s="184">
        <f t="shared" si="2"/>
        <v>18034</v>
      </c>
    </row>
    <row r="63" spans="2:20" ht="15" customHeight="1">
      <c r="B63" s="170" t="s">
        <v>767</v>
      </c>
      <c r="C63" s="170" t="s">
        <v>768</v>
      </c>
      <c r="D63" s="171">
        <v>1</v>
      </c>
      <c r="E63" s="170">
        <v>5</v>
      </c>
      <c r="F63" s="172">
        <v>850</v>
      </c>
      <c r="G63" s="184">
        <f t="shared" si="2"/>
        <v>4250</v>
      </c>
    </row>
    <row r="64" spans="2:20">
      <c r="B64" s="170" t="s">
        <v>769</v>
      </c>
      <c r="C64" s="170" t="s">
        <v>777</v>
      </c>
      <c r="D64" s="171">
        <v>1</v>
      </c>
      <c r="E64" s="170">
        <v>5.9</v>
      </c>
      <c r="F64" s="172">
        <v>2540</v>
      </c>
      <c r="G64" s="184">
        <f t="shared" si="2"/>
        <v>14986</v>
      </c>
    </row>
    <row r="65" spans="2:7">
      <c r="B65" s="170" t="s">
        <v>772</v>
      </c>
      <c r="C65" s="170" t="s">
        <v>778</v>
      </c>
      <c r="D65" s="171">
        <v>1</v>
      </c>
      <c r="E65" s="170">
        <v>10.1</v>
      </c>
      <c r="F65" s="172">
        <v>2540</v>
      </c>
      <c r="G65" s="184">
        <f t="shared" si="2"/>
        <v>25654</v>
      </c>
    </row>
    <row r="66" spans="2:7">
      <c r="B66" s="170" t="s">
        <v>773</v>
      </c>
      <c r="C66" s="170" t="s">
        <v>779</v>
      </c>
      <c r="D66" s="171">
        <v>2</v>
      </c>
      <c r="E66" s="170">
        <v>7.3</v>
      </c>
      <c r="F66" s="172">
        <v>2540</v>
      </c>
      <c r="G66" s="184">
        <f t="shared" si="2"/>
        <v>18542</v>
      </c>
    </row>
    <row r="67" spans="2:7">
      <c r="B67" s="170" t="s">
        <v>774</v>
      </c>
      <c r="C67" s="170" t="s">
        <v>780</v>
      </c>
      <c r="D67" s="171">
        <v>1</v>
      </c>
      <c r="E67" s="170">
        <v>1.1000000000000001</v>
      </c>
      <c r="F67" s="172">
        <v>2540</v>
      </c>
      <c r="G67" s="184">
        <f t="shared" si="2"/>
        <v>2794</v>
      </c>
    </row>
    <row r="68" spans="2:7">
      <c r="B68" s="170" t="s">
        <v>775</v>
      </c>
      <c r="C68" s="170" t="s">
        <v>781</v>
      </c>
      <c r="D68" s="171">
        <v>1</v>
      </c>
      <c r="E68" s="170">
        <v>5.5</v>
      </c>
      <c r="F68" s="172">
        <v>2540</v>
      </c>
      <c r="G68" s="184">
        <f t="shared" si="2"/>
        <v>13970</v>
      </c>
    </row>
    <row r="69" spans="2:7">
      <c r="B69" s="170" t="s">
        <v>776</v>
      </c>
      <c r="C69" s="170" t="s">
        <v>781</v>
      </c>
      <c r="D69" s="171">
        <v>1</v>
      </c>
      <c r="E69" s="170">
        <v>5.5</v>
      </c>
      <c r="F69" s="172">
        <v>2540</v>
      </c>
      <c r="G69" s="184">
        <f t="shared" si="2"/>
        <v>13970</v>
      </c>
    </row>
    <row r="70" spans="2:7" ht="12" thickBot="1">
      <c r="G70" s="172">
        <f>SUM(G57:G69)</f>
        <v>758942</v>
      </c>
    </row>
    <row r="71" spans="2:7" ht="12" thickBot="1">
      <c r="B71" s="586" t="s">
        <v>782</v>
      </c>
      <c r="C71" s="587"/>
      <c r="D71" s="587"/>
      <c r="E71" s="587"/>
      <c r="F71" s="587"/>
      <c r="G71" s="588"/>
    </row>
    <row r="73" spans="2:7" ht="12" thickBot="1"/>
    <row r="74" spans="2:7" ht="12" thickBot="1">
      <c r="B74" s="586" t="s">
        <v>782</v>
      </c>
      <c r="C74" s="587"/>
      <c r="D74" s="587"/>
      <c r="E74" s="587"/>
      <c r="F74" s="587"/>
      <c r="G74" s="588"/>
    </row>
  </sheetData>
  <mergeCells count="8">
    <mergeCell ref="L8:O8"/>
    <mergeCell ref="P8:S8"/>
    <mergeCell ref="B8:G8"/>
    <mergeCell ref="B71:G71"/>
    <mergeCell ref="B74:G74"/>
    <mergeCell ref="B41:G41"/>
    <mergeCell ref="B56:G56"/>
    <mergeCell ref="H8:K8"/>
  </mergeCells>
  <phoneticPr fontId="6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小修繕履歴</vt:lpstr>
      <vt:lpstr>収支決算書</vt:lpstr>
      <vt:lpstr>修繕周期表1</vt:lpstr>
      <vt:lpstr>修繕周期表2</vt:lpstr>
      <vt:lpstr>修繕周期表3</vt:lpstr>
      <vt:lpstr>総括表</vt:lpstr>
      <vt:lpstr>工事費年次集計表</vt:lpstr>
      <vt:lpstr>工事費内訳書</vt:lpstr>
      <vt:lpstr>鉄部塗装見積</vt:lpstr>
      <vt:lpstr>積立金設定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Taru Kazuya</dc:creator>
  <cp:lastModifiedBy>Taru Kazuya</cp:lastModifiedBy>
  <dcterms:created xsi:type="dcterms:W3CDTF">2025-01-19T10:07:08Z</dcterms:created>
  <dcterms:modified xsi:type="dcterms:W3CDTF">2025-01-28T08:50:30Z</dcterms:modified>
</cp:coreProperties>
</file>