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2d704abf5a9d3f3b/WORK/202503-WELB51長期修繕計画及び関連資料/"/>
    </mc:Choice>
  </mc:AlternateContent>
  <xr:revisionPtr revIDLastSave="581" documentId="10_ncr:20000_{2A5EB5D9-7B31-43B7-85CD-75A1DC63447B}" xr6:coauthVersionLast="47" xr6:coauthVersionMax="47" xr10:uidLastSave="{922CF737-A32F-45F4-BA2A-85357AA670F8}"/>
  <bookViews>
    <workbookView xWindow="3270" yWindow="1875" windowWidth="38625" windowHeight="11295" tabRatio="886" activeTab="5" xr2:uid="{38187EC9-5FD6-4B02-91EC-7B1489D880A7}"/>
  </bookViews>
  <sheets>
    <sheet name="④修繕履歴" sheetId="1" r:id="rId1"/>
    <sheet name="①収支決算書" sheetId="2" r:id="rId2"/>
    <sheet name="⑤総括表" sheetId="6" r:id="rId3"/>
    <sheet name="②工事費内訳書" sheetId="8" r:id="rId4"/>
    <sheet name="鉄部塗装見積" sheetId="9" r:id="rId5"/>
    <sheet name="③タイプ別面積・管理費等額" sheetId="11" r:id="rId6"/>
  </sheets>
  <definedNames>
    <definedName name="_xleta.FV" hidden="1" xlm="1">#NAME?</definedName>
    <definedName name="_xleta.N" hidden="1" xlm="1">#NAME?</definedName>
    <definedName name="_xleta.SUM">#NAME?</definedName>
    <definedName name="_xleta.T">#NAME?</definedName>
    <definedName name="_xlnm.Print_Area" localSheetId="3">②工事費内訳書!$A$1:$P$70</definedName>
    <definedName name="_xlnm.Print_Area" localSheetId="5">③タイプ別面積・管理費等額!$AA$38:$AN$123</definedName>
    <definedName name="_xlnm.Print_Area" localSheetId="0">④修繕履歴!$V$2:$AJ$47</definedName>
    <definedName name="_xlnm.Print_Area" localSheetId="2">⑤総括表!$A$1:$AK$48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24" i="11" l="1"/>
  <c r="AQ124" i="11"/>
  <c r="AP124" i="11"/>
  <c r="AQ123" i="11"/>
  <c r="AP123" i="11"/>
  <c r="AX28" i="11"/>
  <c r="AX24" i="11"/>
  <c r="AX27" i="11"/>
  <c r="AX26" i="11"/>
  <c r="AX23" i="11"/>
  <c r="AX22" i="11"/>
  <c r="AH10" i="11"/>
  <c r="AH9" i="11"/>
  <c r="AH8" i="11"/>
  <c r="AH7" i="11"/>
  <c r="AH6" i="11"/>
  <c r="AH5" i="11"/>
  <c r="H10" i="11"/>
  <c r="H9" i="11"/>
  <c r="H8" i="11"/>
  <c r="H6" i="11"/>
  <c r="H7" i="11"/>
  <c r="H5" i="11"/>
  <c r="AD26" i="11"/>
  <c r="D26" i="11"/>
  <c r="AV28" i="11"/>
  <c r="AS28" i="11"/>
  <c r="AS24" i="11"/>
  <c r="AQ24" i="11"/>
  <c r="AS23" i="11"/>
  <c r="AS22" i="11"/>
  <c r="AQ23" i="11"/>
  <c r="AQ22" i="11"/>
  <c r="AV27" i="11"/>
  <c r="AV26" i="11"/>
  <c r="AS27" i="11"/>
  <c r="AS26" i="11"/>
  <c r="AQ28" i="11"/>
  <c r="AQ26" i="11"/>
  <c r="AQ27" i="11"/>
  <c r="AR123" i="11" l="1"/>
  <c r="J36" i="11" l="1"/>
  <c r="AJ36" i="11"/>
  <c r="F36" i="11"/>
  <c r="AJ35" i="11"/>
  <c r="AI8" i="8"/>
  <c r="AI3" i="8" s="1"/>
  <c r="AC6" i="8"/>
  <c r="AD32" i="6"/>
  <c r="AI16" i="6"/>
  <c r="AI15" i="6"/>
  <c r="AI14" i="6"/>
  <c r="AI13" i="6"/>
  <c r="AI12" i="6"/>
  <c r="AI11" i="6"/>
  <c r="AI10" i="6"/>
  <c r="AI9" i="6"/>
  <c r="AI8" i="6"/>
  <c r="AI7" i="6"/>
  <c r="AI6" i="6"/>
  <c r="AI5" i="6"/>
  <c r="AI4" i="6"/>
  <c r="Y10" i="6"/>
  <c r="Y33" i="6" s="1"/>
  <c r="V5" i="6"/>
  <c r="V6" i="6"/>
  <c r="V7" i="6"/>
  <c r="V8" i="6"/>
  <c r="V9" i="6"/>
  <c r="V13" i="6"/>
  <c r="U13" i="6"/>
  <c r="U9" i="6"/>
  <c r="U8" i="6"/>
  <c r="U7" i="6"/>
  <c r="U6" i="6"/>
  <c r="U5" i="6"/>
  <c r="V19" i="6"/>
  <c r="Y20" i="6"/>
  <c r="AC22" i="6"/>
  <c r="V23" i="6"/>
  <c r="W23" i="6" s="1"/>
  <c r="X23" i="6" s="1"/>
  <c r="Y23" i="6" s="1"/>
  <c r="Z23" i="6" s="1"/>
  <c r="AA23" i="6" s="1"/>
  <c r="AB23" i="6" s="1"/>
  <c r="AC23" i="6" s="1"/>
  <c r="AD23" i="6" s="1"/>
  <c r="AE23" i="6" s="1"/>
  <c r="AF23" i="6" s="1"/>
  <c r="AG23" i="6" s="1"/>
  <c r="AH23" i="6" s="1"/>
  <c r="AI23" i="6" s="1"/>
  <c r="AJ23" i="6" s="1"/>
  <c r="AI31" i="6"/>
  <c r="V29" i="6"/>
  <c r="W29" i="6" s="1"/>
  <c r="X29" i="6" s="1"/>
  <c r="Y29" i="6" s="1"/>
  <c r="Z29" i="6" s="1"/>
  <c r="AA29" i="6" s="1"/>
  <c r="AB29" i="6" s="1"/>
  <c r="AC29" i="6" s="1"/>
  <c r="AD29" i="6" s="1"/>
  <c r="AE29" i="6" s="1"/>
  <c r="AF29" i="6" s="1"/>
  <c r="AG29" i="6" s="1"/>
  <c r="AH29" i="6" s="1"/>
  <c r="AI29" i="6" s="1"/>
  <c r="AJ29" i="6" s="1"/>
  <c r="D10" i="11"/>
  <c r="M10" i="11" s="1"/>
  <c r="D9" i="11"/>
  <c r="D8" i="11"/>
  <c r="D7" i="11"/>
  <c r="M7" i="11" s="1"/>
  <c r="D6" i="11"/>
  <c r="M6" i="11" s="1"/>
  <c r="D5" i="11"/>
  <c r="AJ1" i="11"/>
  <c r="AJ13" i="11" s="1"/>
  <c r="AI1" i="11"/>
  <c r="AI107" i="11" s="1"/>
  <c r="AH1" i="11"/>
  <c r="AH32" i="11" s="1"/>
  <c r="AH27" i="11"/>
  <c r="AC123" i="11"/>
  <c r="AI121" i="11"/>
  <c r="AI119" i="11"/>
  <c r="AI118" i="11"/>
  <c r="AI116" i="11"/>
  <c r="AI115" i="11"/>
  <c r="AI114" i="11"/>
  <c r="AI113" i="11"/>
  <c r="AI112" i="11"/>
  <c r="AI111" i="11"/>
  <c r="AI110" i="11"/>
  <c r="AI109" i="11"/>
  <c r="AI108" i="11"/>
  <c r="AI96" i="11"/>
  <c r="AI95" i="11"/>
  <c r="AI94" i="11"/>
  <c r="AI93" i="11"/>
  <c r="AI92" i="11"/>
  <c r="AI91" i="11"/>
  <c r="AI90" i="11"/>
  <c r="AI89" i="11"/>
  <c r="AI88" i="11"/>
  <c r="AI87" i="11"/>
  <c r="AI86" i="11"/>
  <c r="AI85" i="11"/>
  <c r="AI84" i="11"/>
  <c r="AI83" i="11"/>
  <c r="AI72" i="11"/>
  <c r="AI71" i="11"/>
  <c r="AI70" i="11"/>
  <c r="AI69" i="11"/>
  <c r="AI68" i="11"/>
  <c r="AI67" i="11"/>
  <c r="AI66" i="11"/>
  <c r="AI65" i="11"/>
  <c r="AI64" i="11"/>
  <c r="AI63" i="11"/>
  <c r="AI62" i="11"/>
  <c r="AI61" i="11"/>
  <c r="AI60" i="11"/>
  <c r="AI59" i="11"/>
  <c r="AI48" i="11"/>
  <c r="AI47" i="11"/>
  <c r="AI46" i="11"/>
  <c r="AI45" i="11"/>
  <c r="AI44" i="11"/>
  <c r="AI43" i="11"/>
  <c r="AI42" i="11"/>
  <c r="AI41" i="11"/>
  <c r="AI40" i="11"/>
  <c r="AC37" i="11"/>
  <c r="AM35" i="11"/>
  <c r="AD35" i="11"/>
  <c r="AH34" i="11"/>
  <c r="AH33" i="11"/>
  <c r="AH25" i="11"/>
  <c r="AH24" i="11"/>
  <c r="AH23" i="11"/>
  <c r="AH22" i="11"/>
  <c r="AH21" i="11"/>
  <c r="AH20" i="11"/>
  <c r="AH19" i="11"/>
  <c r="AH18" i="11"/>
  <c r="AH17" i="11"/>
  <c r="AH16" i="11"/>
  <c r="AH14" i="11"/>
  <c r="AH12" i="11"/>
  <c r="AH11" i="11"/>
  <c r="AH4" i="11"/>
  <c r="AH3" i="11"/>
  <c r="W28" i="6"/>
  <c r="Z28" i="6" s="1"/>
  <c r="AC28" i="6" s="1"/>
  <c r="AF28" i="6" s="1"/>
  <c r="AI28" i="6" s="1"/>
  <c r="Z26" i="6"/>
  <c r="AK26" i="6" s="1"/>
  <c r="Z25" i="6"/>
  <c r="AJ25" i="6" s="1"/>
  <c r="AH27" i="6"/>
  <c r="AK27" i="6" s="1"/>
  <c r="U24" i="6"/>
  <c r="Z24" i="6" s="1"/>
  <c r="AE24" i="6" s="1"/>
  <c r="AJ24" i="6" s="1"/>
  <c r="AC21" i="6"/>
  <c r="AH21" i="6" s="1"/>
  <c r="AE20" i="6"/>
  <c r="W20" i="6"/>
  <c r="AB20" i="6" s="1"/>
  <c r="AG20" i="6" s="1"/>
  <c r="AH18" i="6"/>
  <c r="AA18" i="6"/>
  <c r="Y19" i="6"/>
  <c r="AB19" i="6" s="1"/>
  <c r="AE19" i="6" s="1"/>
  <c r="AH19" i="6" s="1"/>
  <c r="W44" i="6"/>
  <c r="D138" i="11"/>
  <c r="E137" i="11" s="1"/>
  <c r="U23" i="6"/>
  <c r="X21" i="6"/>
  <c r="U20" i="6"/>
  <c r="AK34" i="6"/>
  <c r="AK31" i="6"/>
  <c r="AK30" i="6"/>
  <c r="AE317" i="8"/>
  <c r="AE326" i="8"/>
  <c r="AE354" i="8"/>
  <c r="AE353" i="8"/>
  <c r="U29" i="6"/>
  <c r="AS18" i="2"/>
  <c r="T46" i="6"/>
  <c r="AL21" i="2"/>
  <c r="AK21" i="2"/>
  <c r="AM21" i="2" s="1"/>
  <c r="AC9" i="2"/>
  <c r="AB9" i="2"/>
  <c r="AD9" i="2" s="1"/>
  <c r="AA12" i="2"/>
  <c r="Q12" i="6"/>
  <c r="F46" i="6"/>
  <c r="I10" i="2"/>
  <c r="G19" i="6"/>
  <c r="G23" i="6"/>
  <c r="G26" i="6"/>
  <c r="G15" i="6"/>
  <c r="G32" i="6"/>
  <c r="G33" i="6"/>
  <c r="S29" i="6"/>
  <c r="T15" i="6"/>
  <c r="T12" i="6"/>
  <c r="T14" i="6"/>
  <c r="T33" i="6"/>
  <c r="T26" i="6"/>
  <c r="T21" i="6"/>
  <c r="AM19" i="1"/>
  <c r="AB340" i="8"/>
  <c r="AB322" i="8"/>
  <c r="T19" i="6" s="1"/>
  <c r="AB381" i="8"/>
  <c r="T32" i="6" s="1"/>
  <c r="AB380" i="8"/>
  <c r="T11" i="6" s="1"/>
  <c r="AB344" i="8"/>
  <c r="AB343" i="8"/>
  <c r="AB350" i="8" s="1"/>
  <c r="T29" i="6" s="1"/>
  <c r="AB379" i="8"/>
  <c r="T13" i="6" s="1"/>
  <c r="AB378" i="8"/>
  <c r="AB377" i="8"/>
  <c r="AB370" i="8"/>
  <c r="AB376" i="8"/>
  <c r="AB323" i="8"/>
  <c r="AE323" i="8" s="1"/>
  <c r="AG47" i="1"/>
  <c r="AE47" i="1"/>
  <c r="AC47" i="1"/>
  <c r="AA47" i="1"/>
  <c r="AG30" i="1"/>
  <c r="AA350" i="8"/>
  <c r="V350" i="8"/>
  <c r="R330" i="8"/>
  <c r="Y346" i="8"/>
  <c r="W346" i="8"/>
  <c r="W350" i="8" s="1"/>
  <c r="U346" i="8"/>
  <c r="R346" i="8"/>
  <c r="AA316" i="8"/>
  <c r="AE316" i="8" s="1"/>
  <c r="AA379" i="8"/>
  <c r="AA377" i="8"/>
  <c r="AA376" i="8"/>
  <c r="AA339" i="8"/>
  <c r="AA314" i="8"/>
  <c r="AA329" i="8"/>
  <c r="AA371" i="8"/>
  <c r="AA370" i="8"/>
  <c r="AA326" i="8"/>
  <c r="Z349" i="8"/>
  <c r="Z376" i="8"/>
  <c r="Z339" i="8"/>
  <c r="AE339" i="8" s="1"/>
  <c r="Z326" i="8"/>
  <c r="Z322" i="8"/>
  <c r="AE322" i="8" s="1"/>
  <c r="Z340" i="8"/>
  <c r="Z344" i="8"/>
  <c r="Z324" i="8"/>
  <c r="AE324" i="8" s="1"/>
  <c r="Z342" i="8"/>
  <c r="Z343" i="8"/>
  <c r="Y376" i="8"/>
  <c r="Y353" i="8"/>
  <c r="Y341" i="8"/>
  <c r="Y372" i="8"/>
  <c r="Y312" i="8"/>
  <c r="Y347" i="8"/>
  <c r="Y329" i="8"/>
  <c r="Y322" i="8"/>
  <c r="Y343" i="8"/>
  <c r="Y321" i="8"/>
  <c r="Y354" i="8"/>
  <c r="Y371" i="8"/>
  <c r="Y370" i="8"/>
  <c r="X370" i="8"/>
  <c r="X334" i="8"/>
  <c r="AE334" i="8" s="1"/>
  <c r="X332" i="8"/>
  <c r="AE332" i="8" s="1"/>
  <c r="X340" i="8"/>
  <c r="X341" i="8"/>
  <c r="X350" i="8" s="1"/>
  <c r="X329" i="8"/>
  <c r="X354" i="8"/>
  <c r="X321" i="8"/>
  <c r="Y47" i="1"/>
  <c r="W372" i="8"/>
  <c r="W370" i="8"/>
  <c r="W319" i="8"/>
  <c r="AE319" i="8" s="1"/>
  <c r="W314" i="8"/>
  <c r="W312" i="8"/>
  <c r="W321" i="8"/>
  <c r="W340" i="8"/>
  <c r="W329" i="8"/>
  <c r="W47" i="1"/>
  <c r="V340" i="8"/>
  <c r="V378" i="8"/>
  <c r="V377" i="8"/>
  <c r="V376" i="8"/>
  <c r="V323" i="8"/>
  <c r="V375" i="8"/>
  <c r="V374" i="8"/>
  <c r="V373" i="8"/>
  <c r="V372" i="8"/>
  <c r="V324" i="8"/>
  <c r="V321" i="8"/>
  <c r="V329" i="8"/>
  <c r="V370" i="8"/>
  <c r="U47" i="1"/>
  <c r="U378" i="8"/>
  <c r="U377" i="8"/>
  <c r="U376" i="8"/>
  <c r="U338" i="8"/>
  <c r="U339" i="8"/>
  <c r="U326" i="8"/>
  <c r="U342" i="8"/>
  <c r="U343" i="8"/>
  <c r="U344" i="8"/>
  <c r="U329" i="8"/>
  <c r="U372" i="8"/>
  <c r="U370" i="8"/>
  <c r="S47" i="1"/>
  <c r="T322" i="8"/>
  <c r="T381" i="8"/>
  <c r="T380" i="8"/>
  <c r="T379" i="8"/>
  <c r="T378" i="8"/>
  <c r="T317" i="8"/>
  <c r="T339" i="8"/>
  <c r="T377" i="8"/>
  <c r="T341" i="8"/>
  <c r="T376" i="8"/>
  <c r="T343" i="8"/>
  <c r="T373" i="8"/>
  <c r="T372" i="8"/>
  <c r="T337" i="8"/>
  <c r="S372" i="8"/>
  <c r="S376" i="8"/>
  <c r="S321" i="8"/>
  <c r="S338" i="8"/>
  <c r="S332" i="8"/>
  <c r="S339" i="8"/>
  <c r="R341" i="8"/>
  <c r="R324" i="8"/>
  <c r="R378" i="8"/>
  <c r="R377" i="8"/>
  <c r="R340" i="8"/>
  <c r="AC340" i="8" s="1"/>
  <c r="AD340" i="8" s="1"/>
  <c r="R376" i="8"/>
  <c r="R373" i="8"/>
  <c r="P372" i="8"/>
  <c r="R372" i="8"/>
  <c r="P377" i="8"/>
  <c r="P376" i="8"/>
  <c r="P347" i="8"/>
  <c r="O347" i="8"/>
  <c r="O341" i="8"/>
  <c r="O379" i="8"/>
  <c r="O378" i="8"/>
  <c r="O377" i="8"/>
  <c r="N379" i="8"/>
  <c r="N377" i="8"/>
  <c r="N376" i="8"/>
  <c r="M372" i="8" a="1"/>
  <c r="M372" i="8" s="1"/>
  <c r="T321" i="8"/>
  <c r="T370" i="8"/>
  <c r="Q47" i="1"/>
  <c r="S370" i="8"/>
  <c r="R370" i="8"/>
  <c r="P324" i="8"/>
  <c r="E32" i="1"/>
  <c r="E47" i="1" s="1"/>
  <c r="G47" i="1"/>
  <c r="I47" i="1"/>
  <c r="O47" i="1"/>
  <c r="M47" i="1"/>
  <c r="K47" i="1"/>
  <c r="O370" i="8"/>
  <c r="O339" i="8"/>
  <c r="N329" i="8"/>
  <c r="N370" i="8"/>
  <c r="T354" i="8"/>
  <c r="T340" i="8"/>
  <c r="T345" i="8"/>
  <c r="T312" i="8"/>
  <c r="T329" i="8"/>
  <c r="T349" i="8"/>
  <c r="T344" i="8"/>
  <c r="S344" i="8"/>
  <c r="S350" i="8" s="1"/>
  <c r="R347" i="8"/>
  <c r="R321" i="8"/>
  <c r="R343" i="8"/>
  <c r="R345" i="8"/>
  <c r="P343" i="8"/>
  <c r="R329" i="8"/>
  <c r="P345" i="8"/>
  <c r="P329" i="8"/>
  <c r="P370" i="8"/>
  <c r="P344" i="8"/>
  <c r="O329" i="8"/>
  <c r="N326" i="8"/>
  <c r="V56" i="6"/>
  <c r="U56" i="6"/>
  <c r="H113" i="9"/>
  <c r="H112" i="9"/>
  <c r="H111" i="9"/>
  <c r="H110" i="9"/>
  <c r="H109" i="9"/>
  <c r="H108" i="9"/>
  <c r="H107" i="9"/>
  <c r="H106" i="9"/>
  <c r="H105" i="9"/>
  <c r="H104" i="9"/>
  <c r="H103" i="9"/>
  <c r="H102" i="9"/>
  <c r="H101" i="9"/>
  <c r="H100" i="9"/>
  <c r="H99" i="9"/>
  <c r="H95" i="9"/>
  <c r="H94" i="9"/>
  <c r="H93" i="9"/>
  <c r="H92" i="9"/>
  <c r="H91" i="9"/>
  <c r="H90" i="9"/>
  <c r="H89" i="9"/>
  <c r="H88" i="9"/>
  <c r="H87" i="9"/>
  <c r="H86" i="9"/>
  <c r="H85" i="9"/>
  <c r="H84" i="9"/>
  <c r="H83" i="9"/>
  <c r="H82" i="9"/>
  <c r="H81" i="9"/>
  <c r="H80" i="9"/>
  <c r="AV5" i="2"/>
  <c r="T37" i="6"/>
  <c r="M132" i="11"/>
  <c r="U133" i="11"/>
  <c r="U132" i="11"/>
  <c r="U131" i="11"/>
  <c r="V131" i="11" s="1"/>
  <c r="T132" i="11"/>
  <c r="T131" i="11"/>
  <c r="R133" i="11"/>
  <c r="T133" i="11" s="1"/>
  <c r="R128" i="11"/>
  <c r="T127" i="11"/>
  <c r="T126" i="11"/>
  <c r="AR20" i="2"/>
  <c r="AQ20" i="2"/>
  <c r="AS19" i="2"/>
  <c r="AS14" i="2"/>
  <c r="T39" i="6" s="1"/>
  <c r="AS11" i="2"/>
  <c r="AS10" i="2"/>
  <c r="AS6" i="2"/>
  <c r="T45" i="6" s="1"/>
  <c r="AS5" i="2"/>
  <c r="T44" i="6" s="1"/>
  <c r="C37" i="11"/>
  <c r="J132" i="11" s="1"/>
  <c r="C123" i="11"/>
  <c r="J131" i="11" s="1"/>
  <c r="K132" i="11" s="1"/>
  <c r="L134" i="11" s="1"/>
  <c r="L135" i="11" s="1"/>
  <c r="I67" i="11"/>
  <c r="I122" i="11"/>
  <c r="I121" i="11"/>
  <c r="I120" i="11"/>
  <c r="I119" i="11"/>
  <c r="I118" i="11"/>
  <c r="I117" i="11"/>
  <c r="I116" i="11"/>
  <c r="I115" i="11"/>
  <c r="I114" i="11"/>
  <c r="I113" i="11"/>
  <c r="I112" i="11"/>
  <c r="I111" i="11"/>
  <c r="I110" i="11"/>
  <c r="I109" i="11"/>
  <c r="I108" i="11"/>
  <c r="I107" i="11"/>
  <c r="I106" i="11"/>
  <c r="I105" i="11"/>
  <c r="I104" i="11"/>
  <c r="I103" i="11"/>
  <c r="I102" i="11"/>
  <c r="I101" i="11"/>
  <c r="I100" i="11"/>
  <c r="I99" i="11"/>
  <c r="I98" i="11"/>
  <c r="I97" i="11"/>
  <c r="I96" i="11"/>
  <c r="I95" i="11"/>
  <c r="I94" i="11"/>
  <c r="I93" i="11"/>
  <c r="I92" i="11"/>
  <c r="I91" i="11"/>
  <c r="I90" i="11"/>
  <c r="I89" i="11"/>
  <c r="I88" i="11"/>
  <c r="I87" i="11"/>
  <c r="I86" i="11"/>
  <c r="I85" i="11"/>
  <c r="I84" i="11"/>
  <c r="I83" i="11"/>
  <c r="I82" i="11"/>
  <c r="I81" i="11"/>
  <c r="I80" i="11"/>
  <c r="I79" i="11"/>
  <c r="I78" i="11"/>
  <c r="I77" i="11"/>
  <c r="I76" i="11"/>
  <c r="I75" i="11"/>
  <c r="I74" i="11"/>
  <c r="I73" i="11"/>
  <c r="I72" i="11"/>
  <c r="I71" i="11"/>
  <c r="I70" i="11"/>
  <c r="I69" i="11"/>
  <c r="I68" i="11"/>
  <c r="I66" i="11"/>
  <c r="I65" i="11"/>
  <c r="I64" i="11"/>
  <c r="I63" i="11"/>
  <c r="I62" i="11"/>
  <c r="I61" i="11"/>
  <c r="I60" i="11"/>
  <c r="I59" i="11"/>
  <c r="I58" i="11"/>
  <c r="I57" i="11"/>
  <c r="I56" i="11"/>
  <c r="I55" i="11"/>
  <c r="I54" i="11"/>
  <c r="I53" i="11"/>
  <c r="I52" i="11"/>
  <c r="I51" i="11"/>
  <c r="I50" i="11"/>
  <c r="I49" i="11"/>
  <c r="I48" i="11"/>
  <c r="I47" i="11"/>
  <c r="I46" i="11"/>
  <c r="I45" i="11"/>
  <c r="I44" i="11"/>
  <c r="I43" i="11"/>
  <c r="I42" i="11"/>
  <c r="I41" i="11"/>
  <c r="E122" i="11"/>
  <c r="E121" i="11"/>
  <c r="E120" i="11"/>
  <c r="E119" i="11"/>
  <c r="E118" i="11"/>
  <c r="M118" i="11" s="1"/>
  <c r="E117" i="11"/>
  <c r="M117" i="11" s="1"/>
  <c r="E116" i="11"/>
  <c r="E115" i="11"/>
  <c r="E114" i="11"/>
  <c r="E113" i="11"/>
  <c r="E112" i="11"/>
  <c r="E111" i="11"/>
  <c r="E110" i="11"/>
  <c r="E109" i="11"/>
  <c r="E108" i="11"/>
  <c r="E107" i="11"/>
  <c r="E106" i="11"/>
  <c r="E105" i="11"/>
  <c r="E104" i="11"/>
  <c r="E103" i="11"/>
  <c r="E102" i="11"/>
  <c r="E101" i="11"/>
  <c r="E100" i="11"/>
  <c r="E99" i="11"/>
  <c r="E98" i="11"/>
  <c r="E97" i="11"/>
  <c r="E96" i="11"/>
  <c r="E95" i="11"/>
  <c r="M95" i="11" s="1"/>
  <c r="E94" i="11"/>
  <c r="M94" i="11" s="1"/>
  <c r="E93" i="11"/>
  <c r="E92" i="11"/>
  <c r="E91" i="11"/>
  <c r="E90" i="11"/>
  <c r="E89" i="11"/>
  <c r="E88" i="11"/>
  <c r="E87" i="11"/>
  <c r="E86" i="11"/>
  <c r="E85" i="11"/>
  <c r="E84" i="11"/>
  <c r="E83" i="11"/>
  <c r="E82" i="11"/>
  <c r="E81" i="11"/>
  <c r="E80" i="11"/>
  <c r="E79" i="11"/>
  <c r="E78" i="11"/>
  <c r="E77" i="11"/>
  <c r="E76" i="11"/>
  <c r="E75" i="11"/>
  <c r="E74" i="11"/>
  <c r="E73" i="11"/>
  <c r="E72" i="11"/>
  <c r="M72" i="11" s="1"/>
  <c r="E71" i="11"/>
  <c r="M71" i="11" s="1"/>
  <c r="E70" i="11"/>
  <c r="M70" i="11" s="1"/>
  <c r="E69" i="11"/>
  <c r="E68" i="11"/>
  <c r="E67" i="11"/>
  <c r="E66" i="11"/>
  <c r="E65" i="11"/>
  <c r="E64" i="11"/>
  <c r="E63" i="11"/>
  <c r="E62" i="11"/>
  <c r="E61" i="11"/>
  <c r="E60" i="11"/>
  <c r="E59" i="11"/>
  <c r="E58" i="11"/>
  <c r="E57" i="11"/>
  <c r="E56" i="11"/>
  <c r="E55" i="11"/>
  <c r="E54" i="11"/>
  <c r="E53" i="11"/>
  <c r="E52" i="11"/>
  <c r="E51" i="11"/>
  <c r="E50" i="11"/>
  <c r="E49" i="11"/>
  <c r="E48" i="11"/>
  <c r="E47" i="11"/>
  <c r="M47" i="11" s="1"/>
  <c r="E46" i="11"/>
  <c r="M46" i="11" s="1"/>
  <c r="E45" i="11"/>
  <c r="M45" i="11" s="1"/>
  <c r="E44" i="11"/>
  <c r="E43" i="11"/>
  <c r="E42" i="11"/>
  <c r="E41" i="11"/>
  <c r="I40" i="11"/>
  <c r="E40" i="11"/>
  <c r="M40" i="11" s="1"/>
  <c r="H34" i="11"/>
  <c r="H33" i="11"/>
  <c r="H32" i="11"/>
  <c r="H31" i="11"/>
  <c r="H30" i="11"/>
  <c r="H29" i="11"/>
  <c r="H28" i="11"/>
  <c r="H27" i="11"/>
  <c r="H26" i="11"/>
  <c r="H25" i="11"/>
  <c r="H24" i="11"/>
  <c r="H23" i="11"/>
  <c r="H22" i="11"/>
  <c r="H21" i="11"/>
  <c r="H20" i="11"/>
  <c r="H19" i="11"/>
  <c r="H18" i="11"/>
  <c r="H17" i="11"/>
  <c r="H16" i="11"/>
  <c r="H15" i="11"/>
  <c r="H14" i="11"/>
  <c r="H12" i="11"/>
  <c r="H11" i="11"/>
  <c r="H4" i="11"/>
  <c r="H3" i="11"/>
  <c r="D34" i="11"/>
  <c r="D33" i="11"/>
  <c r="D32" i="11"/>
  <c r="D31" i="11"/>
  <c r="D30" i="11"/>
  <c r="D29" i="11"/>
  <c r="D28" i="11"/>
  <c r="D27" i="11"/>
  <c r="D25" i="11"/>
  <c r="D24" i="11"/>
  <c r="D23" i="11"/>
  <c r="D22" i="11"/>
  <c r="D21" i="11"/>
  <c r="D20" i="11"/>
  <c r="D19" i="11"/>
  <c r="D18" i="11"/>
  <c r="D17" i="11"/>
  <c r="D16" i="11"/>
  <c r="D15" i="11"/>
  <c r="D14" i="11"/>
  <c r="D12" i="11"/>
  <c r="D11" i="11"/>
  <c r="D4" i="11"/>
  <c r="D3" i="11"/>
  <c r="J35" i="11"/>
  <c r="D35" i="11"/>
  <c r="J13" i="11"/>
  <c r="F13" i="11"/>
  <c r="E36" i="6"/>
  <c r="E38" i="6" s="1"/>
  <c r="E40" i="6" s="1"/>
  <c r="F10" i="6"/>
  <c r="F36" i="6" s="1"/>
  <c r="F38" i="6" s="1"/>
  <c r="F40" i="6" s="1"/>
  <c r="H33" i="6"/>
  <c r="L33" i="6"/>
  <c r="K33" i="6"/>
  <c r="L29" i="6"/>
  <c r="H29" i="6"/>
  <c r="K26" i="6"/>
  <c r="K23" i="6"/>
  <c r="J23" i="6"/>
  <c r="K19" i="6"/>
  <c r="L15" i="6"/>
  <c r="N132" i="11" l="1"/>
  <c r="AI117" i="11"/>
  <c r="AI120" i="11"/>
  <c r="AI122" i="11"/>
  <c r="AI98" i="11"/>
  <c r="AI49" i="11"/>
  <c r="AI123" i="11" s="1"/>
  <c r="AI50" i="11"/>
  <c r="AI51" i="11"/>
  <c r="AH28" i="11"/>
  <c r="AI54" i="11"/>
  <c r="AI78" i="11"/>
  <c r="AI102" i="11"/>
  <c r="AJ37" i="11"/>
  <c r="AI73" i="11"/>
  <c r="AI74" i="11"/>
  <c r="AI75" i="11"/>
  <c r="AI52" i="11"/>
  <c r="AI100" i="11"/>
  <c r="AI53" i="11"/>
  <c r="AI77" i="11"/>
  <c r="M78" i="11"/>
  <c r="AH29" i="11"/>
  <c r="AI55" i="11"/>
  <c r="AI79" i="11"/>
  <c r="AH30" i="11"/>
  <c r="AI56" i="11"/>
  <c r="AI80" i="11"/>
  <c r="AI104" i="11"/>
  <c r="W131" i="11"/>
  <c r="AH31" i="11"/>
  <c r="AI57" i="11"/>
  <c r="AI81" i="11"/>
  <c r="AI105" i="11"/>
  <c r="AI97" i="11"/>
  <c r="N127" i="11"/>
  <c r="AI99" i="11"/>
  <c r="AI76" i="11"/>
  <c r="AH26" i="11"/>
  <c r="AM26" i="11" s="1"/>
  <c r="AI101" i="11"/>
  <c r="AI103" i="11"/>
  <c r="AI58" i="11"/>
  <c r="AI82" i="11"/>
  <c r="AI106" i="11"/>
  <c r="U4" i="6"/>
  <c r="AM17" i="6"/>
  <c r="AI33" i="6" s="1"/>
  <c r="V4" i="6"/>
  <c r="V16" i="6" s="1"/>
  <c r="AM14" i="6" s="1"/>
  <c r="V33" i="6" s="1"/>
  <c r="M5" i="11"/>
  <c r="AH15" i="11"/>
  <c r="AK28" i="6"/>
  <c r="AK24" i="6"/>
  <c r="AK25" i="6"/>
  <c r="AK32" i="6"/>
  <c r="AK20" i="6"/>
  <c r="AK18" i="6"/>
  <c r="AK23" i="6"/>
  <c r="AK19" i="6"/>
  <c r="AK21" i="6"/>
  <c r="AK22" i="6"/>
  <c r="G36" i="6"/>
  <c r="G38" i="6" s="1"/>
  <c r="D29" i="6"/>
  <c r="T47" i="6"/>
  <c r="AS20" i="2"/>
  <c r="AC321" i="8"/>
  <c r="AD321" i="8" s="1"/>
  <c r="R350" i="8"/>
  <c r="T350" i="8"/>
  <c r="P350" i="8"/>
  <c r="AE314" i="8"/>
  <c r="U350" i="8"/>
  <c r="Y350" i="8"/>
  <c r="AC329" i="8"/>
  <c r="AD329" i="8" s="1"/>
  <c r="AE329" i="8" s="1"/>
  <c r="Z350" i="8"/>
  <c r="O350" i="8"/>
  <c r="AC350" i="8" s="1"/>
  <c r="AE350" i="8" s="1"/>
  <c r="AE321" i="8"/>
  <c r="AE340" i="8"/>
  <c r="H114" i="9"/>
  <c r="H96" i="9"/>
  <c r="V132" i="11"/>
  <c r="W132" i="11" s="1"/>
  <c r="V133" i="11"/>
  <c r="W133" i="11" s="1"/>
  <c r="T128" i="11"/>
  <c r="M41" i="11"/>
  <c r="M65" i="11"/>
  <c r="M89" i="11"/>
  <c r="M55" i="11"/>
  <c r="M97" i="11"/>
  <c r="M62" i="11"/>
  <c r="M110" i="11"/>
  <c r="M63" i="11"/>
  <c r="M111" i="11"/>
  <c r="M102" i="11"/>
  <c r="M64" i="11"/>
  <c r="M103" i="11"/>
  <c r="M42" i="11"/>
  <c r="M66" i="11"/>
  <c r="M114" i="11"/>
  <c r="M56" i="11"/>
  <c r="M81" i="11"/>
  <c r="M105" i="11"/>
  <c r="M86" i="11"/>
  <c r="M52" i="11"/>
  <c r="M101" i="11"/>
  <c r="M87" i="11"/>
  <c r="M53" i="11"/>
  <c r="M79" i="11"/>
  <c r="M90" i="11"/>
  <c r="M48" i="11"/>
  <c r="M76" i="11"/>
  <c r="M115" i="11"/>
  <c r="M73" i="11"/>
  <c r="M50" i="11"/>
  <c r="M57" i="11"/>
  <c r="M54" i="11"/>
  <c r="F37" i="11"/>
  <c r="D128" i="11" s="1"/>
  <c r="E128" i="11" s="1"/>
  <c r="M91" i="11"/>
  <c r="M44" i="11"/>
  <c r="M68" i="11"/>
  <c r="M92" i="11"/>
  <c r="J37" i="11"/>
  <c r="D132" i="11" s="1"/>
  <c r="E132" i="11" s="1"/>
  <c r="M35" i="11"/>
  <c r="AN35" i="11" s="1"/>
  <c r="M69" i="11"/>
  <c r="M93" i="11"/>
  <c r="M74" i="11"/>
  <c r="M113" i="11"/>
  <c r="M77" i="11"/>
  <c r="M49" i="11"/>
  <c r="M60" i="11"/>
  <c r="M84" i="11"/>
  <c r="M108" i="11"/>
  <c r="M61" i="11"/>
  <c r="M85" i="11"/>
  <c r="M109" i="11"/>
  <c r="M100" i="11"/>
  <c r="M58" i="11"/>
  <c r="M106" i="11"/>
  <c r="M107" i="11"/>
  <c r="M98" i="11"/>
  <c r="M99" i="11"/>
  <c r="E123" i="11"/>
  <c r="D126" i="11" s="1"/>
  <c r="E126" i="11" s="1"/>
  <c r="I123" i="11"/>
  <c r="D130" i="11" s="1"/>
  <c r="E130" i="11" s="1"/>
  <c r="M16" i="11"/>
  <c r="H37" i="11"/>
  <c r="M82" i="11"/>
  <c r="M121" i="11"/>
  <c r="M122" i="11"/>
  <c r="M116" i="11"/>
  <c r="M43" i="11"/>
  <c r="M67" i="11"/>
  <c r="M51" i="11"/>
  <c r="M75" i="11"/>
  <c r="M88" i="11"/>
  <c r="M96" i="11"/>
  <c r="M104" i="11"/>
  <c r="M112" i="11"/>
  <c r="M120" i="11"/>
  <c r="M83" i="11"/>
  <c r="M59" i="11"/>
  <c r="M3" i="11"/>
  <c r="M4" i="11"/>
  <c r="D37" i="11"/>
  <c r="M13" i="11"/>
  <c r="M36" i="11"/>
  <c r="M9" i="11"/>
  <c r="D131" i="11" l="1"/>
  <c r="E131" i="11" s="1"/>
  <c r="AH37" i="11"/>
  <c r="AQ37" i="11" s="1"/>
  <c r="AK29" i="6"/>
  <c r="D127" i="11"/>
  <c r="E127" i="11" s="1"/>
  <c r="F128" i="11" s="1"/>
  <c r="F132" i="11"/>
  <c r="F137" i="11" s="1"/>
  <c r="L137" i="11" s="1"/>
  <c r="U39" i="6" s="1"/>
  <c r="V39" i="6" s="1"/>
  <c r="W39" i="6" s="1"/>
  <c r="M80" i="11"/>
  <c r="M119" i="11"/>
  <c r="M12" i="11"/>
  <c r="M19" i="11"/>
  <c r="M8" i="11"/>
  <c r="K127" i="11" l="1"/>
  <c r="L127" i="11" s="1"/>
  <c r="X39" i="6"/>
  <c r="M123" i="11"/>
  <c r="M15" i="11"/>
  <c r="M11" i="11"/>
  <c r="M22" i="11"/>
  <c r="AA44" i="6" l="1"/>
  <c r="M127" i="11"/>
  <c r="Y44" i="6" s="1"/>
  <c r="Y39" i="6"/>
  <c r="M18" i="11"/>
  <c r="M14" i="11"/>
  <c r="M25" i="11"/>
  <c r="O127" i="11" l="1"/>
  <c r="P127" i="11" s="1"/>
  <c r="AV4" i="2"/>
  <c r="Z39" i="6"/>
  <c r="M21" i="11"/>
  <c r="M17" i="11"/>
  <c r="M28" i="11"/>
  <c r="U128" i="11" l="1"/>
  <c r="V128" i="11" s="1"/>
  <c r="W128" i="11" s="1"/>
  <c r="AF1" i="11"/>
  <c r="AU23" i="11" s="1"/>
  <c r="AV23" i="11" s="1"/>
  <c r="AD1" i="11"/>
  <c r="AU22" i="11" s="1"/>
  <c r="AV22" i="11" s="1"/>
  <c r="AV24" i="11" s="1"/>
  <c r="AE1" i="11"/>
  <c r="U127" i="11"/>
  <c r="V127" i="11" s="1"/>
  <c r="W127" i="11" s="1"/>
  <c r="U126" i="11"/>
  <c r="V126" i="11" s="1"/>
  <c r="W126" i="11" s="1"/>
  <c r="AA39" i="6"/>
  <c r="M24" i="11"/>
  <c r="M20" i="11"/>
  <c r="M34" i="11"/>
  <c r="M31" i="11"/>
  <c r="AF13" i="11" l="1"/>
  <c r="AF36" i="11"/>
  <c r="AD5" i="11"/>
  <c r="AM5" i="11" s="1"/>
  <c r="AN5" i="11" s="1"/>
  <c r="AD10" i="11"/>
  <c r="AM10" i="11" s="1"/>
  <c r="AN10" i="11" s="1"/>
  <c r="AD9" i="11"/>
  <c r="AM9" i="11" s="1"/>
  <c r="AN9" i="11" s="1"/>
  <c r="AD8" i="11"/>
  <c r="AM8" i="11" s="1"/>
  <c r="AN8" i="11" s="1"/>
  <c r="AD7" i="11"/>
  <c r="AM7" i="11" s="1"/>
  <c r="AN7" i="11" s="1"/>
  <c r="AD6" i="11"/>
  <c r="AM6" i="11" s="1"/>
  <c r="AN6" i="11" s="1"/>
  <c r="AD4" i="11"/>
  <c r="AM4" i="11" s="1"/>
  <c r="AN4" i="11" s="1"/>
  <c r="AE55" i="11"/>
  <c r="AM55" i="11" s="1"/>
  <c r="AN55" i="11" s="1"/>
  <c r="AE58" i="11"/>
  <c r="AM58" i="11" s="1"/>
  <c r="AN58" i="11" s="1"/>
  <c r="AE79" i="11"/>
  <c r="AM79" i="11" s="1"/>
  <c r="AN79" i="11" s="1"/>
  <c r="AE57" i="11"/>
  <c r="AM57" i="11" s="1"/>
  <c r="AN57" i="11" s="1"/>
  <c r="AE96" i="11"/>
  <c r="AM96" i="11" s="1"/>
  <c r="AN96" i="11" s="1"/>
  <c r="AE56" i="11"/>
  <c r="AM56" i="11" s="1"/>
  <c r="AN56" i="11" s="1"/>
  <c r="AE93" i="11"/>
  <c r="AM93" i="11" s="1"/>
  <c r="AN93" i="11" s="1"/>
  <c r="AE114" i="11"/>
  <c r="AM114" i="11" s="1"/>
  <c r="AN114" i="11" s="1"/>
  <c r="AE92" i="11"/>
  <c r="AM92" i="11" s="1"/>
  <c r="AN92" i="11" s="1"/>
  <c r="AE113" i="11"/>
  <c r="AM113" i="11" s="1"/>
  <c r="AN113" i="11" s="1"/>
  <c r="AE91" i="11"/>
  <c r="AM91" i="11" s="1"/>
  <c r="AN91" i="11" s="1"/>
  <c r="AE43" i="11"/>
  <c r="AM43" i="11" s="1"/>
  <c r="AN43" i="11" s="1"/>
  <c r="AE103" i="11"/>
  <c r="AM103" i="11" s="1"/>
  <c r="AN103" i="11" s="1"/>
  <c r="AE61" i="11"/>
  <c r="AM61" i="11" s="1"/>
  <c r="AN61" i="11" s="1"/>
  <c r="AE110" i="11"/>
  <c r="AM110" i="11" s="1"/>
  <c r="AN110" i="11" s="1"/>
  <c r="AE76" i="11"/>
  <c r="AM76" i="11" s="1"/>
  <c r="AN76" i="11" s="1"/>
  <c r="AE41" i="11"/>
  <c r="AM41" i="11" s="1"/>
  <c r="AN41" i="11" s="1"/>
  <c r="AE50" i="11"/>
  <c r="AM50" i="11" s="1"/>
  <c r="AN50" i="11" s="1"/>
  <c r="AE53" i="11"/>
  <c r="AM53" i="11" s="1"/>
  <c r="AN53" i="11" s="1"/>
  <c r="AE59" i="11"/>
  <c r="AM59" i="11" s="1"/>
  <c r="AN59" i="11" s="1"/>
  <c r="AE99" i="11"/>
  <c r="AM99" i="11" s="1"/>
  <c r="AN99" i="11" s="1"/>
  <c r="AE42" i="11"/>
  <c r="AM42" i="11" s="1"/>
  <c r="AN42" i="11" s="1"/>
  <c r="AE94" i="11"/>
  <c r="AM94" i="11" s="1"/>
  <c r="AN94" i="11" s="1"/>
  <c r="AE66" i="11"/>
  <c r="AM66" i="11" s="1"/>
  <c r="AN66" i="11" s="1"/>
  <c r="AE86" i="11"/>
  <c r="AM86" i="11" s="1"/>
  <c r="AN86" i="11" s="1"/>
  <c r="AE112" i="11"/>
  <c r="AM112" i="11" s="1"/>
  <c r="AN112" i="11" s="1"/>
  <c r="AE69" i="11"/>
  <c r="AM69" i="11" s="1"/>
  <c r="AN69" i="11" s="1"/>
  <c r="AE73" i="11"/>
  <c r="AM73" i="11" s="1"/>
  <c r="AN73" i="11" s="1"/>
  <c r="AE122" i="11"/>
  <c r="AM122" i="11" s="1"/>
  <c r="AN122" i="11" s="1"/>
  <c r="AE70" i="11"/>
  <c r="AM70" i="11" s="1"/>
  <c r="AN70" i="11" s="1"/>
  <c r="AE90" i="11"/>
  <c r="AM90" i="11" s="1"/>
  <c r="AN90" i="11" s="1"/>
  <c r="AE62" i="11"/>
  <c r="AM62" i="11" s="1"/>
  <c r="AN62" i="11" s="1"/>
  <c r="AE65" i="11"/>
  <c r="AM65" i="11" s="1"/>
  <c r="AN65" i="11" s="1"/>
  <c r="AE47" i="11"/>
  <c r="AM47" i="11" s="1"/>
  <c r="AN47" i="11" s="1"/>
  <c r="AE85" i="11"/>
  <c r="AM85" i="11" s="1"/>
  <c r="AN85" i="11" s="1"/>
  <c r="AE88" i="11"/>
  <c r="AM88" i="11" s="1"/>
  <c r="AN88" i="11" s="1"/>
  <c r="AE71" i="11"/>
  <c r="AM71" i="11" s="1"/>
  <c r="AN71" i="11" s="1"/>
  <c r="AE44" i="11"/>
  <c r="AM44" i="11" s="1"/>
  <c r="AN44" i="11" s="1"/>
  <c r="AE48" i="11"/>
  <c r="AM48" i="11" s="1"/>
  <c r="AN48" i="11" s="1"/>
  <c r="AE89" i="11"/>
  <c r="AM89" i="11" s="1"/>
  <c r="AN89" i="11" s="1"/>
  <c r="AE100" i="11"/>
  <c r="AM100" i="11" s="1"/>
  <c r="AN100" i="11" s="1"/>
  <c r="AE75" i="11"/>
  <c r="AM75" i="11" s="1"/>
  <c r="AN75" i="11" s="1"/>
  <c r="AE101" i="11"/>
  <c r="AM101" i="11" s="1"/>
  <c r="AN101" i="11" s="1"/>
  <c r="AE68" i="11"/>
  <c r="AM68" i="11" s="1"/>
  <c r="AN68" i="11" s="1"/>
  <c r="AE104" i="11"/>
  <c r="AM104" i="11" s="1"/>
  <c r="AN104" i="11" s="1"/>
  <c r="AE84" i="11"/>
  <c r="AM84" i="11" s="1"/>
  <c r="AN84" i="11" s="1"/>
  <c r="AE78" i="11"/>
  <c r="AM78" i="11" s="1"/>
  <c r="AN78" i="11" s="1"/>
  <c r="AE74" i="11"/>
  <c r="AM74" i="11" s="1"/>
  <c r="AN74" i="11" s="1"/>
  <c r="AE108" i="11"/>
  <c r="AM108" i="11" s="1"/>
  <c r="AN108" i="11" s="1"/>
  <c r="AE105" i="11"/>
  <c r="AM105" i="11" s="1"/>
  <c r="AN105" i="11" s="1"/>
  <c r="AE97" i="11"/>
  <c r="AM97" i="11" s="1"/>
  <c r="AN97" i="11" s="1"/>
  <c r="AE51" i="11"/>
  <c r="AM51" i="11" s="1"/>
  <c r="AN51" i="11" s="1"/>
  <c r="AE60" i="11"/>
  <c r="AM60" i="11" s="1"/>
  <c r="AN60" i="11" s="1"/>
  <c r="AE83" i="11"/>
  <c r="AM83" i="11" s="1"/>
  <c r="AN83" i="11" s="1"/>
  <c r="AE107" i="11"/>
  <c r="AM107" i="11" s="1"/>
  <c r="AN107" i="11" s="1"/>
  <c r="AE111" i="11"/>
  <c r="AM111" i="11" s="1"/>
  <c r="AN111" i="11" s="1"/>
  <c r="AE77" i="11"/>
  <c r="AM77" i="11" s="1"/>
  <c r="AN77" i="11" s="1"/>
  <c r="AE80" i="11"/>
  <c r="AM80" i="11" s="1"/>
  <c r="AN80" i="11" s="1"/>
  <c r="AE45" i="11"/>
  <c r="AM45" i="11" s="1"/>
  <c r="AN45" i="11" s="1"/>
  <c r="AE116" i="11"/>
  <c r="AM116" i="11" s="1"/>
  <c r="AN116" i="11" s="1"/>
  <c r="AE119" i="11"/>
  <c r="AM119" i="11" s="1"/>
  <c r="AN119" i="11" s="1"/>
  <c r="AE120" i="11"/>
  <c r="AM120" i="11" s="1"/>
  <c r="AN120" i="11" s="1"/>
  <c r="AE109" i="11"/>
  <c r="AM109" i="11" s="1"/>
  <c r="AN109" i="11" s="1"/>
  <c r="AE117" i="11"/>
  <c r="AM117" i="11" s="1"/>
  <c r="AN117" i="11" s="1"/>
  <c r="AE63" i="11"/>
  <c r="AM63" i="11" s="1"/>
  <c r="AN63" i="11" s="1"/>
  <c r="AE81" i="11"/>
  <c r="AM81" i="11" s="1"/>
  <c r="AN81" i="11" s="1"/>
  <c r="AE82" i="11"/>
  <c r="AM82" i="11" s="1"/>
  <c r="AN82" i="11" s="1"/>
  <c r="AE67" i="11"/>
  <c r="AM67" i="11" s="1"/>
  <c r="AN67" i="11" s="1"/>
  <c r="AE54" i="11"/>
  <c r="AM54" i="11" s="1"/>
  <c r="AN54" i="11" s="1"/>
  <c r="AE72" i="11"/>
  <c r="AM72" i="11" s="1"/>
  <c r="AN72" i="11" s="1"/>
  <c r="AE118" i="11"/>
  <c r="AM118" i="11" s="1"/>
  <c r="AN118" i="11" s="1"/>
  <c r="AE115" i="11"/>
  <c r="AM115" i="11" s="1"/>
  <c r="AN115" i="11" s="1"/>
  <c r="AE106" i="11"/>
  <c r="AM106" i="11" s="1"/>
  <c r="AN106" i="11" s="1"/>
  <c r="AE52" i="11"/>
  <c r="AM52" i="11" s="1"/>
  <c r="AN52" i="11" s="1"/>
  <c r="AE102" i="11"/>
  <c r="AM102" i="11" s="1"/>
  <c r="AN102" i="11" s="1"/>
  <c r="AE121" i="11"/>
  <c r="AM121" i="11" s="1"/>
  <c r="AN121" i="11" s="1"/>
  <c r="AE95" i="11"/>
  <c r="AM95" i="11" s="1"/>
  <c r="AN95" i="11" s="1"/>
  <c r="AE98" i="11"/>
  <c r="AM98" i="11" s="1"/>
  <c r="AN98" i="11" s="1"/>
  <c r="AE46" i="11"/>
  <c r="AM46" i="11" s="1"/>
  <c r="AN46" i="11" s="1"/>
  <c r="AE87" i="11"/>
  <c r="AM87" i="11" s="1"/>
  <c r="AN87" i="11" s="1"/>
  <c r="AE49" i="11"/>
  <c r="AM49" i="11" s="1"/>
  <c r="AN49" i="11" s="1"/>
  <c r="AE40" i="11"/>
  <c r="AE64" i="11"/>
  <c r="AM64" i="11" s="1"/>
  <c r="AN64" i="11" s="1"/>
  <c r="AF37" i="11"/>
  <c r="AM13" i="11"/>
  <c r="AN13" i="11" s="1"/>
  <c r="AM36" i="11"/>
  <c r="AN36" i="11" s="1"/>
  <c r="AD21" i="11"/>
  <c r="AM21" i="11" s="1"/>
  <c r="AN21" i="11" s="1"/>
  <c r="AD24" i="11"/>
  <c r="AM24" i="11" s="1"/>
  <c r="AN24" i="11" s="1"/>
  <c r="AD23" i="11"/>
  <c r="AM23" i="11" s="1"/>
  <c r="AD25" i="11"/>
  <c r="AM25" i="11" s="1"/>
  <c r="AN25" i="11" s="1"/>
  <c r="AD22" i="11"/>
  <c r="AM22" i="11" s="1"/>
  <c r="AN22" i="11" s="1"/>
  <c r="AD34" i="11"/>
  <c r="AM34" i="11" s="1"/>
  <c r="AN34" i="11" s="1"/>
  <c r="AD33" i="11"/>
  <c r="AM33" i="11" s="1"/>
  <c r="AD20" i="11"/>
  <c r="AM20" i="11" s="1"/>
  <c r="AN20" i="11" s="1"/>
  <c r="AD32" i="11"/>
  <c r="AM32" i="11" s="1"/>
  <c r="AD19" i="11"/>
  <c r="AM19" i="11" s="1"/>
  <c r="AN19" i="11" s="1"/>
  <c r="AD3" i="11"/>
  <c r="AD31" i="11"/>
  <c r="AM31" i="11" s="1"/>
  <c r="AN31" i="11" s="1"/>
  <c r="AD18" i="11"/>
  <c r="AM18" i="11" s="1"/>
  <c r="AN18" i="11" s="1"/>
  <c r="AD15" i="11"/>
  <c r="AM15" i="11" s="1"/>
  <c r="AN15" i="11" s="1"/>
  <c r="AD12" i="11"/>
  <c r="AM12" i="11" s="1"/>
  <c r="AN12" i="11" s="1"/>
  <c r="AD30" i="11"/>
  <c r="AM30" i="11" s="1"/>
  <c r="AD14" i="11"/>
  <c r="AM14" i="11" s="1"/>
  <c r="AN14" i="11" s="1"/>
  <c r="AD11" i="11"/>
  <c r="AM11" i="11" s="1"/>
  <c r="AN11" i="11" s="1"/>
  <c r="AD17" i="11"/>
  <c r="AM17" i="11" s="1"/>
  <c r="AN17" i="11" s="1"/>
  <c r="AD29" i="11"/>
  <c r="AM29" i="11" s="1"/>
  <c r="AD27" i="11"/>
  <c r="AM27" i="11" s="1"/>
  <c r="AD16" i="11"/>
  <c r="AM16" i="11" s="1"/>
  <c r="AN16" i="11" s="1"/>
  <c r="AD28" i="11"/>
  <c r="AM28" i="11" s="1"/>
  <c r="AN28" i="11" s="1"/>
  <c r="AB39" i="6"/>
  <c r="M27" i="11"/>
  <c r="M23" i="11"/>
  <c r="AN27" i="11" l="1"/>
  <c r="AN23" i="11"/>
  <c r="AE123" i="11"/>
  <c r="AM40" i="11"/>
  <c r="AM3" i="11"/>
  <c r="AD37" i="11"/>
  <c r="AP37" i="11" s="1"/>
  <c r="AR37" i="11" s="1"/>
  <c r="AC39" i="6"/>
  <c r="M30" i="11"/>
  <c r="AN30" i="11" s="1"/>
  <c r="M33" i="11"/>
  <c r="AN33" i="11" s="1"/>
  <c r="M26" i="11"/>
  <c r="AN26" i="11" s="1"/>
  <c r="AM123" i="11" l="1"/>
  <c r="AN123" i="11" s="1"/>
  <c r="AN40" i="11"/>
  <c r="AN3" i="11"/>
  <c r="AM37" i="11"/>
  <c r="AD39" i="6"/>
  <c r="M29" i="11"/>
  <c r="AN29" i="11" s="1"/>
  <c r="M32" i="11"/>
  <c r="AN32" i="11" s="1"/>
  <c r="AE39" i="6" l="1"/>
  <c r="M37" i="11"/>
  <c r="AN37" i="11" s="1"/>
  <c r="AF39" i="6" l="1"/>
  <c r="H4" i="6"/>
  <c r="H69" i="9"/>
  <c r="H68" i="9"/>
  <c r="H67" i="9"/>
  <c r="H66" i="9"/>
  <c r="H65" i="9"/>
  <c r="H64" i="9"/>
  <c r="H63" i="9"/>
  <c r="H62" i="9"/>
  <c r="H61" i="9"/>
  <c r="H60" i="9"/>
  <c r="H59" i="9"/>
  <c r="H58" i="9"/>
  <c r="H57" i="9"/>
  <c r="H54" i="9"/>
  <c r="H53" i="9"/>
  <c r="H52" i="9"/>
  <c r="H51" i="9"/>
  <c r="H50" i="9"/>
  <c r="H49" i="9"/>
  <c r="H48" i="9"/>
  <c r="H47" i="9"/>
  <c r="H46" i="9"/>
  <c r="H45" i="9"/>
  <c r="H44" i="9"/>
  <c r="H43" i="9"/>
  <c r="H42"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AI367" i="8"/>
  <c r="AH367" i="8"/>
  <c r="AI366" i="8"/>
  <c r="AH366" i="8"/>
  <c r="AI365" i="8"/>
  <c r="AH365" i="8"/>
  <c r="AI364" i="8"/>
  <c r="AH364" i="8"/>
  <c r="AI363" i="8"/>
  <c r="AH363" i="8"/>
  <c r="AI362" i="8"/>
  <c r="AH362" i="8"/>
  <c r="AI361" i="8"/>
  <c r="AH361" i="8"/>
  <c r="AI360" i="8"/>
  <c r="AH360" i="8"/>
  <c r="AI359" i="8"/>
  <c r="AH359" i="8"/>
  <c r="AI358" i="8"/>
  <c r="AH358" i="8"/>
  <c r="I305" i="8"/>
  <c r="H16" i="6" s="1"/>
  <c r="H301" i="8"/>
  <c r="I301" i="8" s="1"/>
  <c r="H299" i="8"/>
  <c r="H298" i="8"/>
  <c r="H297" i="8"/>
  <c r="H296" i="8"/>
  <c r="H292" i="8"/>
  <c r="I292" i="8" s="1"/>
  <c r="H290" i="8"/>
  <c r="H289" i="8"/>
  <c r="H287" i="8"/>
  <c r="H286" i="8"/>
  <c r="H285" i="8"/>
  <c r="Z281" i="8"/>
  <c r="M281" i="8" s="1"/>
  <c r="P281" i="8"/>
  <c r="N281" i="8"/>
  <c r="K281" i="8"/>
  <c r="AE280" i="8"/>
  <c r="AF280" i="8" s="1"/>
  <c r="AC280" i="8"/>
  <c r="W280" i="8"/>
  <c r="T280" i="8"/>
  <c r="N280" i="8"/>
  <c r="K280" i="8"/>
  <c r="AE279" i="8"/>
  <c r="AF279" i="8" s="1"/>
  <c r="AB279" i="8"/>
  <c r="AC279" i="8" s="1"/>
  <c r="W279" i="8"/>
  <c r="T279" i="8"/>
  <c r="N279" i="8"/>
  <c r="K279" i="8"/>
  <c r="AE278" i="8"/>
  <c r="AF278" i="8" s="1"/>
  <c r="AB278" i="8"/>
  <c r="AC278" i="8" s="1"/>
  <c r="W278" i="8"/>
  <c r="T278" i="8"/>
  <c r="N278" i="8"/>
  <c r="K278" i="8"/>
  <c r="AE277" i="8"/>
  <c r="AF277" i="8" s="1"/>
  <c r="AB277" i="8"/>
  <c r="AC277" i="8" s="1"/>
  <c r="W277" i="8"/>
  <c r="T277" i="8"/>
  <c r="N277" i="8"/>
  <c r="K277" i="8"/>
  <c r="AE276" i="8"/>
  <c r="AF276" i="8" s="1"/>
  <c r="AB276" i="8"/>
  <c r="AC276" i="8" s="1"/>
  <c r="V276" i="8"/>
  <c r="W276" i="8" s="1"/>
  <c r="T276" i="8"/>
  <c r="N276" i="8"/>
  <c r="K276" i="8"/>
  <c r="AE275" i="8"/>
  <c r="AF275" i="8" s="1"/>
  <c r="AB275" i="8"/>
  <c r="AC275" i="8" s="1"/>
  <c r="W275" i="8"/>
  <c r="T275" i="8"/>
  <c r="N275" i="8"/>
  <c r="K275" i="8"/>
  <c r="AE274" i="8"/>
  <c r="AF274" i="8" s="1"/>
  <c r="AB274" i="8"/>
  <c r="AC274" i="8" s="1"/>
  <c r="W274" i="8"/>
  <c r="T274" i="8"/>
  <c r="N274" i="8"/>
  <c r="K274" i="8"/>
  <c r="AF273" i="8"/>
  <c r="AB273" i="8"/>
  <c r="AC273" i="8" s="1"/>
  <c r="Z273" i="8"/>
  <c r="W273" i="8"/>
  <c r="T273" i="8"/>
  <c r="N273" i="8"/>
  <c r="K273" i="8"/>
  <c r="AF272" i="8"/>
  <c r="AB272" i="8"/>
  <c r="AC272" i="8" s="1"/>
  <c r="T272" i="8"/>
  <c r="M272" i="8" s="1"/>
  <c r="N272" i="8"/>
  <c r="K272" i="8"/>
  <c r="AF271" i="8"/>
  <c r="AB271" i="8"/>
  <c r="AC271" i="8" s="1"/>
  <c r="Z271" i="8"/>
  <c r="W271" i="8"/>
  <c r="T271" i="8"/>
  <c r="N271" i="8"/>
  <c r="K271" i="8"/>
  <c r="AF270" i="8"/>
  <c r="AC270" i="8"/>
  <c r="Y270" i="8"/>
  <c r="T270" i="8"/>
  <c r="M270" i="8" s="1"/>
  <c r="N270" i="8"/>
  <c r="K270" i="8"/>
  <c r="AE269" i="8"/>
  <c r="AB269" i="8"/>
  <c r="Y269" i="8"/>
  <c r="V269" i="8"/>
  <c r="P269" i="8"/>
  <c r="N269" i="8"/>
  <c r="M269" i="8"/>
  <c r="K269" i="8"/>
  <c r="AE267" i="8"/>
  <c r="AF267" i="8" s="1"/>
  <c r="AB267" i="8"/>
  <c r="AC267" i="8" s="1"/>
  <c r="Y267" i="8"/>
  <c r="Z267" i="8" s="1"/>
  <c r="W267" i="8"/>
  <c r="T267" i="8"/>
  <c r="N267" i="8"/>
  <c r="K267" i="8"/>
  <c r="AE266" i="8"/>
  <c r="AF266" i="8" s="1"/>
  <c r="AC266" i="8"/>
  <c r="Y266" i="8"/>
  <c r="V266" i="8"/>
  <c r="T266" i="8"/>
  <c r="M266" i="8" s="1"/>
  <c r="N266" i="8"/>
  <c r="K266" i="8"/>
  <c r="AE265" i="8"/>
  <c r="AF265" i="8" s="1"/>
  <c r="AB265" i="8"/>
  <c r="AC265" i="8" s="1"/>
  <c r="T265" i="8"/>
  <c r="M265" i="8" s="1"/>
  <c r="N265" i="8"/>
  <c r="K265" i="8"/>
  <c r="AF264" i="8"/>
  <c r="AB264" i="8"/>
  <c r="AC264" i="8" s="1"/>
  <c r="T264" i="8"/>
  <c r="M264" i="8" s="1"/>
  <c r="N264" i="8"/>
  <c r="K264" i="8"/>
  <c r="AE263" i="8"/>
  <c r="AF263" i="8" s="1"/>
  <c r="AB263" i="8"/>
  <c r="AC263" i="8" s="1"/>
  <c r="Y263" i="8"/>
  <c r="Z263" i="8" s="1"/>
  <c r="V263" i="8"/>
  <c r="W263" i="8" s="1"/>
  <c r="T263" i="8"/>
  <c r="N263" i="8"/>
  <c r="K263" i="8"/>
  <c r="AE262" i="8"/>
  <c r="AF262" i="8" s="1"/>
  <c r="AB262" i="8"/>
  <c r="AC262" i="8" s="1"/>
  <c r="Y262" i="8"/>
  <c r="Z262" i="8" s="1"/>
  <c r="V262" i="8"/>
  <c r="W262" i="8" s="1"/>
  <c r="T262" i="8"/>
  <c r="N262" i="8"/>
  <c r="K262" i="8"/>
  <c r="AE261" i="8"/>
  <c r="AB261" i="8"/>
  <c r="Y261" i="8"/>
  <c r="V261" i="8"/>
  <c r="P261" i="8"/>
  <c r="N261" i="8"/>
  <c r="M261" i="8"/>
  <c r="K261" i="8"/>
  <c r="Z260" i="8"/>
  <c r="W260" i="8"/>
  <c r="Y259" i="8"/>
  <c r="V259" i="8"/>
  <c r="N259" i="8"/>
  <c r="K259" i="8"/>
  <c r="AE258" i="8"/>
  <c r="AF258" i="8" s="1"/>
  <c r="AB258" i="8"/>
  <c r="AC258" i="8" s="1"/>
  <c r="T258" i="8"/>
  <c r="M258" i="8" s="1"/>
  <c r="N258" i="8"/>
  <c r="K258" i="8"/>
  <c r="AE257" i="8"/>
  <c r="AF257" i="8" s="1"/>
  <c r="AB257" i="8"/>
  <c r="AC257" i="8" s="1"/>
  <c r="T257" i="8"/>
  <c r="M257" i="8" s="1"/>
  <c r="N257" i="8"/>
  <c r="K257" i="8"/>
  <c r="AE256" i="8"/>
  <c r="AF256" i="8" s="1"/>
  <c r="AB256" i="8"/>
  <c r="AC256" i="8" s="1"/>
  <c r="T256" i="8"/>
  <c r="M256" i="8" s="1"/>
  <c r="N256" i="8"/>
  <c r="K256" i="8"/>
  <c r="AE255" i="8"/>
  <c r="AB255" i="8"/>
  <c r="Y255" i="8"/>
  <c r="P255" i="8"/>
  <c r="N255" i="8"/>
  <c r="M255" i="8"/>
  <c r="K255" i="8"/>
  <c r="Y254" i="8"/>
  <c r="N254" i="8"/>
  <c r="K254" i="8"/>
  <c r="AE253" i="8"/>
  <c r="AF253" i="8" s="1"/>
  <c r="AB253" i="8"/>
  <c r="AC253" i="8" s="1"/>
  <c r="T253" i="8"/>
  <c r="M253" i="8" s="1"/>
  <c r="N253" i="8"/>
  <c r="K253" i="8"/>
  <c r="AE252" i="8"/>
  <c r="AF252" i="8" s="1"/>
  <c r="AB252" i="8"/>
  <c r="AC252" i="8" s="1"/>
  <c r="T252" i="8"/>
  <c r="N252" i="8"/>
  <c r="K252" i="8"/>
  <c r="AE251" i="8"/>
  <c r="AF251" i="8" s="1"/>
  <c r="AB251" i="8"/>
  <c r="AC251" i="8" s="1"/>
  <c r="T251" i="8"/>
  <c r="M251" i="8" s="1"/>
  <c r="N251" i="8"/>
  <c r="K251" i="8"/>
  <c r="AE250" i="8"/>
  <c r="AF250" i="8" s="1"/>
  <c r="AB250" i="8"/>
  <c r="AC250" i="8" s="1"/>
  <c r="T250" i="8"/>
  <c r="M250" i="8" s="1"/>
  <c r="N250" i="8"/>
  <c r="K250" i="8"/>
  <c r="AE249" i="8"/>
  <c r="AB249" i="8"/>
  <c r="Y249" i="8"/>
  <c r="P249" i="8"/>
  <c r="N249" i="8"/>
  <c r="M249" i="8"/>
  <c r="K249" i="8"/>
  <c r="AE248" i="8"/>
  <c r="AB248" i="8"/>
  <c r="Y248" i="8"/>
  <c r="P248" i="8"/>
  <c r="N248" i="8"/>
  <c r="K248" i="8"/>
  <c r="AE247" i="8"/>
  <c r="AB247" i="8"/>
  <c r="T247" i="8"/>
  <c r="M247" i="8" s="1"/>
  <c r="P247" i="8"/>
  <c r="N247" i="8"/>
  <c r="K247" i="8"/>
  <c r="AE246" i="8"/>
  <c r="AB246" i="8"/>
  <c r="T246" i="8"/>
  <c r="M246" i="8" s="1"/>
  <c r="P246" i="8"/>
  <c r="N246" i="8"/>
  <c r="K246" i="8"/>
  <c r="AE245" i="8"/>
  <c r="AB245" i="8"/>
  <c r="T245" i="8"/>
  <c r="M245" i="8" s="1"/>
  <c r="P245" i="8"/>
  <c r="N245" i="8"/>
  <c r="K245" i="8"/>
  <c r="AE244" i="8"/>
  <c r="AB244" i="8"/>
  <c r="T244" i="8"/>
  <c r="P244" i="8"/>
  <c r="N244" i="8"/>
  <c r="K244" i="8"/>
  <c r="AE243" i="8"/>
  <c r="AB243" i="8"/>
  <c r="Y243" i="8"/>
  <c r="P243" i="8"/>
  <c r="N243" i="8"/>
  <c r="M243" i="8"/>
  <c r="K243" i="8"/>
  <c r="Y242" i="8"/>
  <c r="N242" i="8"/>
  <c r="K242" i="8"/>
  <c r="AE241" i="8"/>
  <c r="AB241" i="8"/>
  <c r="AC241" i="8" s="1"/>
  <c r="P241" i="8" s="1"/>
  <c r="T241" i="8"/>
  <c r="M241" i="8" s="1"/>
  <c r="N241" i="8"/>
  <c r="K241" i="8"/>
  <c r="AE240" i="8"/>
  <c r="AB240" i="8"/>
  <c r="AC240" i="8" s="1"/>
  <c r="P240" i="8" s="1"/>
  <c r="T240" i="8"/>
  <c r="M240" i="8" s="1"/>
  <c r="N240" i="8"/>
  <c r="K240" i="8"/>
  <c r="AE239" i="8"/>
  <c r="AB239" i="8"/>
  <c r="AC239" i="8" s="1"/>
  <c r="T239" i="8"/>
  <c r="M239" i="8" s="1"/>
  <c r="N239" i="8"/>
  <c r="K239" i="8"/>
  <c r="AE238" i="8"/>
  <c r="AB238" i="8"/>
  <c r="Y238" i="8"/>
  <c r="P238" i="8"/>
  <c r="N238" i="8"/>
  <c r="M238" i="8"/>
  <c r="K238" i="8"/>
  <c r="AE237" i="8"/>
  <c r="Y237" i="8"/>
  <c r="N237" i="8"/>
  <c r="K237" i="8"/>
  <c r="AE236" i="8"/>
  <c r="AF236" i="8" s="1"/>
  <c r="AB236" i="8"/>
  <c r="AC236" i="8" s="1"/>
  <c r="T236" i="8"/>
  <c r="M236" i="8" s="1"/>
  <c r="N236" i="8"/>
  <c r="K236" i="8"/>
  <c r="AE235" i="8"/>
  <c r="AF235" i="8" s="1"/>
  <c r="AB235" i="8"/>
  <c r="AC235" i="8" s="1"/>
  <c r="T235" i="8"/>
  <c r="M235" i="8" s="1"/>
  <c r="N235" i="8"/>
  <c r="K235" i="8"/>
  <c r="AE234" i="8"/>
  <c r="AF234" i="8" s="1"/>
  <c r="AB234" i="8"/>
  <c r="AC234" i="8" s="1"/>
  <c r="T234" i="8"/>
  <c r="M234" i="8" s="1"/>
  <c r="N234" i="8"/>
  <c r="K234" i="8"/>
  <c r="AE233" i="8"/>
  <c r="AF233" i="8" s="1"/>
  <c r="AB233" i="8"/>
  <c r="AC233" i="8" s="1"/>
  <c r="T233" i="8"/>
  <c r="N233" i="8"/>
  <c r="K233" i="8"/>
  <c r="AE232" i="8"/>
  <c r="AB232" i="8"/>
  <c r="Y232" i="8"/>
  <c r="V232" i="8"/>
  <c r="P232" i="8"/>
  <c r="N232" i="8"/>
  <c r="M232" i="8"/>
  <c r="K232" i="8"/>
  <c r="N230" i="8"/>
  <c r="M230" i="8"/>
  <c r="K230" i="8"/>
  <c r="AC229" i="8"/>
  <c r="P229" i="8" s="1"/>
  <c r="N229" i="8"/>
  <c r="M229" i="8"/>
  <c r="K229" i="8"/>
  <c r="AE228" i="8"/>
  <c r="AC228" i="8"/>
  <c r="P228" i="8" s="1"/>
  <c r="Y228" i="8"/>
  <c r="V228" i="8"/>
  <c r="N228" i="8"/>
  <c r="M228" i="8"/>
  <c r="K228" i="8"/>
  <c r="AC227" i="8"/>
  <c r="P227" i="8" s="1"/>
  <c r="N227" i="8"/>
  <c r="M227" i="8"/>
  <c r="K227" i="8"/>
  <c r="P226" i="8"/>
  <c r="N226" i="8"/>
  <c r="M226" i="8"/>
  <c r="K226" i="8"/>
  <c r="N225" i="8"/>
  <c r="M225" i="8"/>
  <c r="K225" i="8"/>
  <c r="AF224" i="8"/>
  <c r="P224" i="8" s="1"/>
  <c r="N224" i="8"/>
  <c r="M224" i="8"/>
  <c r="K224" i="8"/>
  <c r="AF223" i="8"/>
  <c r="P223" i="8" s="1"/>
  <c r="N223" i="8"/>
  <c r="M223" i="8"/>
  <c r="K223" i="8"/>
  <c r="AF222" i="8"/>
  <c r="P222" i="8" s="1"/>
  <c r="N222" i="8"/>
  <c r="M222" i="8"/>
  <c r="K222" i="8"/>
  <c r="P221" i="8"/>
  <c r="N221" i="8"/>
  <c r="M221" i="8"/>
  <c r="K221" i="8"/>
  <c r="N220" i="8"/>
  <c r="K220" i="8"/>
  <c r="AE219" i="8"/>
  <c r="AF219" i="8" s="1"/>
  <c r="AB219" i="8"/>
  <c r="AC219" i="8" s="1"/>
  <c r="Y219" i="8"/>
  <c r="T219" i="8"/>
  <c r="M219" i="8" s="1"/>
  <c r="N219" i="8"/>
  <c r="K219" i="8"/>
  <c r="AE218" i="8"/>
  <c r="AF218" i="8" s="1"/>
  <c r="AB218" i="8"/>
  <c r="AC218" i="8" s="1"/>
  <c r="Y218" i="8"/>
  <c r="T218" i="8"/>
  <c r="M218" i="8" s="1"/>
  <c r="N218" i="8"/>
  <c r="K218" i="8"/>
  <c r="AE217" i="8"/>
  <c r="AF217" i="8" s="1"/>
  <c r="AB217" i="8"/>
  <c r="AC217" i="8" s="1"/>
  <c r="Y217" i="8"/>
  <c r="T217" i="8"/>
  <c r="M217" i="8" s="1"/>
  <c r="N217" i="8"/>
  <c r="K217" i="8"/>
  <c r="AE216" i="8"/>
  <c r="AF216" i="8" s="1"/>
  <c r="AB216" i="8"/>
  <c r="AC216" i="8" s="1"/>
  <c r="Y216" i="8"/>
  <c r="T216" i="8"/>
  <c r="M216" i="8" s="1"/>
  <c r="N216" i="8"/>
  <c r="K216" i="8"/>
  <c r="AE215" i="8"/>
  <c r="AF215" i="8" s="1"/>
  <c r="AB215" i="8"/>
  <c r="AC215" i="8" s="1"/>
  <c r="Y215" i="8"/>
  <c r="T215" i="8"/>
  <c r="M215" i="8" s="1"/>
  <c r="N215" i="8"/>
  <c r="K215" i="8"/>
  <c r="AF214" i="8"/>
  <c r="AB214" i="8"/>
  <c r="AC214" i="8" s="1"/>
  <c r="Y214" i="8"/>
  <c r="T214" i="8"/>
  <c r="M214" i="8" s="1"/>
  <c r="N214" i="8"/>
  <c r="K214" i="8"/>
  <c r="AF213" i="8"/>
  <c r="AB213" i="8"/>
  <c r="AC213" i="8" s="1"/>
  <c r="Y213" i="8"/>
  <c r="T213" i="8"/>
  <c r="M213" i="8" s="1"/>
  <c r="N213" i="8"/>
  <c r="K213" i="8"/>
  <c r="AE212" i="8"/>
  <c r="AB212" i="8"/>
  <c r="Y212" i="8"/>
  <c r="V212" i="8"/>
  <c r="P212" i="8"/>
  <c r="N212" i="8"/>
  <c r="M212" i="8"/>
  <c r="K212" i="8"/>
  <c r="Y211" i="8"/>
  <c r="V211" i="8"/>
  <c r="N211" i="8"/>
  <c r="K211" i="8"/>
  <c r="AE210" i="8"/>
  <c r="AF210" i="8" s="1"/>
  <c r="AB210" i="8"/>
  <c r="AC210" i="8" s="1"/>
  <c r="Y210" i="8"/>
  <c r="T210" i="8"/>
  <c r="M210" i="8" s="1"/>
  <c r="N210" i="8"/>
  <c r="K210" i="8"/>
  <c r="AE209" i="8"/>
  <c r="AF209" i="8" s="1"/>
  <c r="AB209" i="8"/>
  <c r="AC209" i="8" s="1"/>
  <c r="Y209" i="8"/>
  <c r="T209" i="8"/>
  <c r="M209" i="8" s="1"/>
  <c r="N209" i="8"/>
  <c r="K209" i="8"/>
  <c r="AE208" i="8"/>
  <c r="AF208" i="8" s="1"/>
  <c r="AB208" i="8"/>
  <c r="AC208" i="8" s="1"/>
  <c r="Y208" i="8"/>
  <c r="T208" i="8"/>
  <c r="M208" i="8" s="1"/>
  <c r="N208" i="8"/>
  <c r="K208" i="8"/>
  <c r="AE207" i="8"/>
  <c r="AF207" i="8" s="1"/>
  <c r="AB207" i="8"/>
  <c r="AC207" i="8" s="1"/>
  <c r="Y207" i="8"/>
  <c r="T207" i="8"/>
  <c r="M207" i="8" s="1"/>
  <c r="N207" i="8"/>
  <c r="K207" i="8"/>
  <c r="AE206" i="8"/>
  <c r="AF206" i="8" s="1"/>
  <c r="AB206" i="8"/>
  <c r="AC206" i="8" s="1"/>
  <c r="Y206" i="8"/>
  <c r="T206" i="8"/>
  <c r="M206" i="8" s="1"/>
  <c r="N206" i="8"/>
  <c r="K206" i="8"/>
  <c r="AE205" i="8"/>
  <c r="AB205" i="8"/>
  <c r="Y205" i="8"/>
  <c r="V205" i="8"/>
  <c r="P205" i="8"/>
  <c r="N205" i="8"/>
  <c r="M205" i="8"/>
  <c r="K205" i="8"/>
  <c r="Z204" i="8"/>
  <c r="N204" i="8"/>
  <c r="K204" i="8"/>
  <c r="AE203" i="8"/>
  <c r="AF203" i="8" s="1"/>
  <c r="AB203" i="8"/>
  <c r="AC203" i="8" s="1"/>
  <c r="Y203" i="8"/>
  <c r="W203" i="8"/>
  <c r="T203" i="8"/>
  <c r="N203" i="8"/>
  <c r="K203" i="8"/>
  <c r="AE202" i="8"/>
  <c r="AF202" i="8" s="1"/>
  <c r="AB202" i="8"/>
  <c r="AC202" i="8" s="1"/>
  <c r="Y202" i="8"/>
  <c r="V202" i="8"/>
  <c r="W202" i="8" s="1"/>
  <c r="T202" i="8"/>
  <c r="N202" i="8"/>
  <c r="K202" i="8"/>
  <c r="AE201" i="8"/>
  <c r="AF201" i="8" s="1"/>
  <c r="AB201" i="8"/>
  <c r="AC201" i="8" s="1"/>
  <c r="Y201" i="8"/>
  <c r="W201" i="8"/>
  <c r="T201" i="8"/>
  <c r="N201" i="8"/>
  <c r="K201" i="8"/>
  <c r="AF200" i="8"/>
  <c r="AC200" i="8"/>
  <c r="W200" i="8"/>
  <c r="M200" i="8" s="1"/>
  <c r="N200" i="8"/>
  <c r="K200" i="8"/>
  <c r="AF199" i="8"/>
  <c r="AB199" i="8"/>
  <c r="AC199" i="8" s="1"/>
  <c r="Y199" i="8"/>
  <c r="W199" i="8"/>
  <c r="T199" i="8"/>
  <c r="N199" i="8"/>
  <c r="K199" i="8"/>
  <c r="AF198" i="8"/>
  <c r="AB198" i="8"/>
  <c r="AC198" i="8" s="1"/>
  <c r="Y198" i="8"/>
  <c r="W198" i="8"/>
  <c r="T198" i="8"/>
  <c r="N198" i="8"/>
  <c r="K198" i="8"/>
  <c r="AE197" i="8"/>
  <c r="AB197" i="8"/>
  <c r="Y197" i="8"/>
  <c r="V197" i="8"/>
  <c r="P197" i="8"/>
  <c r="N197" i="8"/>
  <c r="M197" i="8"/>
  <c r="K197" i="8"/>
  <c r="AE196" i="8"/>
  <c r="AB196" i="8"/>
  <c r="P196" i="8"/>
  <c r="N196" i="8"/>
  <c r="K196" i="8"/>
  <c r="Z195" i="8"/>
  <c r="W195" i="8"/>
  <c r="P195" i="8"/>
  <c r="N195" i="8"/>
  <c r="K195" i="8"/>
  <c r="Z194" i="8"/>
  <c r="W194" i="8"/>
  <c r="P194" i="8"/>
  <c r="N194" i="8"/>
  <c r="K194" i="8"/>
  <c r="G194" i="8" s="1"/>
  <c r="Z193" i="8"/>
  <c r="W193" i="8"/>
  <c r="P193" i="8"/>
  <c r="N193" i="8"/>
  <c r="K193" i="8"/>
  <c r="Z192" i="8"/>
  <c r="W192" i="8"/>
  <c r="P192" i="8"/>
  <c r="N192" i="8"/>
  <c r="K192" i="8"/>
  <c r="Z191" i="8"/>
  <c r="W191" i="8"/>
  <c r="P191" i="8"/>
  <c r="N191" i="8"/>
  <c r="K191" i="8"/>
  <c r="Z190" i="8"/>
  <c r="W190" i="8"/>
  <c r="P190" i="8"/>
  <c r="N190" i="8"/>
  <c r="K190" i="8"/>
  <c r="Z189" i="8"/>
  <c r="W189" i="8"/>
  <c r="P189" i="8"/>
  <c r="N189" i="8"/>
  <c r="K189" i="8"/>
  <c r="Z188" i="8"/>
  <c r="W188" i="8"/>
  <c r="P188" i="8"/>
  <c r="N188" i="8"/>
  <c r="K188" i="8"/>
  <c r="Z187" i="8"/>
  <c r="W187" i="8"/>
  <c r="P187" i="8"/>
  <c r="N187" i="8"/>
  <c r="K187" i="8"/>
  <c r="P186" i="8"/>
  <c r="N186" i="8"/>
  <c r="M186" i="8"/>
  <c r="K186" i="8"/>
  <c r="P185" i="8"/>
  <c r="N185" i="8"/>
  <c r="M185" i="8"/>
  <c r="K185" i="8"/>
  <c r="AE184" i="8"/>
  <c r="AB184" i="8"/>
  <c r="Y184" i="8"/>
  <c r="V184" i="8"/>
  <c r="P184" i="8"/>
  <c r="N184" i="8"/>
  <c r="M184" i="8"/>
  <c r="K184" i="8"/>
  <c r="AE183" i="8"/>
  <c r="AB183" i="8"/>
  <c r="Y183" i="8"/>
  <c r="V183" i="8"/>
  <c r="P183" i="8"/>
  <c r="N183" i="8"/>
  <c r="M183" i="8"/>
  <c r="K183" i="8"/>
  <c r="Z182" i="8"/>
  <c r="W182" i="8"/>
  <c r="N182" i="8"/>
  <c r="K182" i="8"/>
  <c r="AE181" i="8"/>
  <c r="AF181" i="8" s="1"/>
  <c r="AB181" i="8"/>
  <c r="AC181" i="8" s="1"/>
  <c r="Y181" i="8"/>
  <c r="T181" i="8"/>
  <c r="M181" i="8" s="1"/>
  <c r="N181" i="8"/>
  <c r="K181" i="8"/>
  <c r="AE180" i="8"/>
  <c r="AF180" i="8" s="1"/>
  <c r="AB180" i="8"/>
  <c r="AC180" i="8" s="1"/>
  <c r="Y180" i="8"/>
  <c r="T180" i="8"/>
  <c r="M180" i="8" s="1"/>
  <c r="N180" i="8"/>
  <c r="K180" i="8"/>
  <c r="AE179" i="8"/>
  <c r="AF179" i="8" s="1"/>
  <c r="AB179" i="8"/>
  <c r="AC179" i="8" s="1"/>
  <c r="Y179" i="8"/>
  <c r="T179" i="8"/>
  <c r="M179" i="8" s="1"/>
  <c r="N179" i="8"/>
  <c r="K179" i="8"/>
  <c r="AF178" i="8"/>
  <c r="P178" i="8" s="1"/>
  <c r="N178" i="8"/>
  <c r="M178" i="8"/>
  <c r="K178" i="8"/>
  <c r="AF177" i="8"/>
  <c r="AB177" i="8"/>
  <c r="AC177" i="8" s="1"/>
  <c r="Y177" i="8"/>
  <c r="T177" i="8"/>
  <c r="M177" i="8" s="1"/>
  <c r="N177" i="8"/>
  <c r="K177" i="8"/>
  <c r="AF176" i="8"/>
  <c r="AB176" i="8"/>
  <c r="AC176" i="8" s="1"/>
  <c r="Y176" i="8"/>
  <c r="T176" i="8"/>
  <c r="N176" i="8"/>
  <c r="K176" i="8"/>
  <c r="AE175" i="8"/>
  <c r="AB175" i="8"/>
  <c r="Y175" i="8"/>
  <c r="P175" i="8"/>
  <c r="N175" i="8"/>
  <c r="M175" i="8"/>
  <c r="K175" i="8"/>
  <c r="AE174" i="8"/>
  <c r="AB174" i="8"/>
  <c r="Y174" i="8"/>
  <c r="P174" i="8"/>
  <c r="N174" i="8"/>
  <c r="K174" i="8"/>
  <c r="AE173" i="8"/>
  <c r="AB173" i="8"/>
  <c r="Y173" i="8"/>
  <c r="T173" i="8"/>
  <c r="M173" i="8" s="1"/>
  <c r="P173" i="8"/>
  <c r="N173" i="8"/>
  <c r="K173" i="8"/>
  <c r="AE172" i="8"/>
  <c r="AB172" i="8"/>
  <c r="Y172" i="8"/>
  <c r="T172" i="8"/>
  <c r="M172" i="8" s="1"/>
  <c r="P172" i="8"/>
  <c r="N172" i="8"/>
  <c r="K172" i="8"/>
  <c r="AE171" i="8"/>
  <c r="AB171" i="8"/>
  <c r="Y171" i="8"/>
  <c r="T171" i="8"/>
  <c r="P171" i="8"/>
  <c r="N171" i="8"/>
  <c r="K171" i="8"/>
  <c r="AE170" i="8"/>
  <c r="AB170" i="8"/>
  <c r="Y170" i="8"/>
  <c r="V170" i="8"/>
  <c r="P170" i="8"/>
  <c r="N170" i="8"/>
  <c r="M170" i="8"/>
  <c r="K170" i="8"/>
  <c r="W169" i="8"/>
  <c r="N169" i="8"/>
  <c r="G169" i="8" s="1"/>
  <c r="AE168" i="8"/>
  <c r="AF168" i="8" s="1"/>
  <c r="AB168" i="8"/>
  <c r="AC168" i="8" s="1"/>
  <c r="Y168" i="8"/>
  <c r="Z168" i="8" s="1"/>
  <c r="T168" i="8"/>
  <c r="N168" i="8"/>
  <c r="K168" i="8"/>
  <c r="AE167" i="8"/>
  <c r="AF167" i="8" s="1"/>
  <c r="AB167" i="8"/>
  <c r="AC167" i="8" s="1"/>
  <c r="Y167" i="8"/>
  <c r="Z167" i="8" s="1"/>
  <c r="T167" i="8"/>
  <c r="N167" i="8"/>
  <c r="K167" i="8"/>
  <c r="AE166" i="8"/>
  <c r="AF166" i="8" s="1"/>
  <c r="AB166" i="8"/>
  <c r="AC166" i="8" s="1"/>
  <c r="Y166" i="8"/>
  <c r="Z166" i="8" s="1"/>
  <c r="T166" i="8"/>
  <c r="N166" i="8"/>
  <c r="K166" i="8"/>
  <c r="AE165" i="8"/>
  <c r="AF165" i="8" s="1"/>
  <c r="AB165" i="8"/>
  <c r="AC165" i="8" s="1"/>
  <c r="Y165" i="8"/>
  <c r="Z165" i="8" s="1"/>
  <c r="T165" i="8"/>
  <c r="N165" i="8"/>
  <c r="K165" i="8"/>
  <c r="AE164" i="8"/>
  <c r="AB164" i="8"/>
  <c r="Y164" i="8"/>
  <c r="V164" i="8"/>
  <c r="P164" i="8"/>
  <c r="N164" i="8"/>
  <c r="M164" i="8"/>
  <c r="K164" i="8"/>
  <c r="P163" i="8"/>
  <c r="N163" i="8"/>
  <c r="M163" i="8"/>
  <c r="K163" i="8"/>
  <c r="N162" i="8"/>
  <c r="K162" i="8"/>
  <c r="AF161" i="8"/>
  <c r="AC161" i="8"/>
  <c r="N161" i="8"/>
  <c r="M161" i="8"/>
  <c r="K161" i="8"/>
  <c r="AE160" i="8"/>
  <c r="AF160" i="8" s="1"/>
  <c r="AB160" i="8"/>
  <c r="AC160" i="8" s="1"/>
  <c r="Y160" i="8"/>
  <c r="Z160" i="8" s="1"/>
  <c r="V160" i="8"/>
  <c r="W160" i="8" s="1"/>
  <c r="T160" i="8"/>
  <c r="N160" i="8"/>
  <c r="K160" i="8"/>
  <c r="AE159" i="8"/>
  <c r="AF159" i="8" s="1"/>
  <c r="AB159" i="8"/>
  <c r="AC159" i="8" s="1"/>
  <c r="Y159" i="8"/>
  <c r="Z159" i="8" s="1"/>
  <c r="V159" i="8"/>
  <c r="W159" i="8" s="1"/>
  <c r="T159" i="8"/>
  <c r="N159" i="8"/>
  <c r="K159" i="8"/>
  <c r="AE158" i="8"/>
  <c r="AF158" i="8" s="1"/>
  <c r="AB158" i="8"/>
  <c r="AC158" i="8" s="1"/>
  <c r="Y158" i="8"/>
  <c r="Z158" i="8" s="1"/>
  <c r="V158" i="8"/>
  <c r="W158" i="8" s="1"/>
  <c r="T158" i="8"/>
  <c r="N158" i="8"/>
  <c r="K158" i="8"/>
  <c r="AE157" i="8"/>
  <c r="AB157" i="8"/>
  <c r="Y157" i="8"/>
  <c r="V157" i="8"/>
  <c r="P157" i="8"/>
  <c r="N157" i="8"/>
  <c r="M157" i="8"/>
  <c r="K157" i="8"/>
  <c r="N156" i="8"/>
  <c r="K156" i="8"/>
  <c r="AF155" i="8"/>
  <c r="P155" i="8" s="1"/>
  <c r="N155" i="8"/>
  <c r="M155" i="8"/>
  <c r="K155" i="8"/>
  <c r="AE154" i="8"/>
  <c r="AF154" i="8" s="1"/>
  <c r="AB154" i="8"/>
  <c r="AC154" i="8" s="1"/>
  <c r="Y154" i="8"/>
  <c r="Z154" i="8" s="1"/>
  <c r="V154" i="8"/>
  <c r="W154" i="8" s="1"/>
  <c r="T154" i="8"/>
  <c r="N154" i="8"/>
  <c r="K154" i="8"/>
  <c r="AE153" i="8"/>
  <c r="AF153" i="8" s="1"/>
  <c r="AB153" i="8"/>
  <c r="AC153" i="8" s="1"/>
  <c r="Y153" i="8"/>
  <c r="Z153" i="8" s="1"/>
  <c r="V153" i="8"/>
  <c r="W153" i="8" s="1"/>
  <c r="T153" i="8"/>
  <c r="N153" i="8"/>
  <c r="K153" i="8"/>
  <c r="AE152" i="8"/>
  <c r="AF152" i="8" s="1"/>
  <c r="AB152" i="8"/>
  <c r="AC152" i="8" s="1"/>
  <c r="Y152" i="8"/>
  <c r="Z152" i="8" s="1"/>
  <c r="V152" i="8"/>
  <c r="W152" i="8" s="1"/>
  <c r="T152" i="8"/>
  <c r="N152" i="8"/>
  <c r="K152" i="8"/>
  <c r="AE151" i="8"/>
  <c r="AF151" i="8" s="1"/>
  <c r="AB151" i="8"/>
  <c r="AC151" i="8" s="1"/>
  <c r="Y151" i="8"/>
  <c r="Z151" i="8" s="1"/>
  <c r="V151" i="8"/>
  <c r="W151" i="8" s="1"/>
  <c r="T151" i="8"/>
  <c r="N151" i="8"/>
  <c r="K151" i="8"/>
  <c r="AE150" i="8"/>
  <c r="AF150" i="8" s="1"/>
  <c r="AB150" i="8"/>
  <c r="AC150" i="8" s="1"/>
  <c r="Y150" i="8"/>
  <c r="Z150" i="8" s="1"/>
  <c r="V150" i="8"/>
  <c r="W150" i="8" s="1"/>
  <c r="T150" i="8"/>
  <c r="N150" i="8"/>
  <c r="K150" i="8"/>
  <c r="AE149" i="8"/>
  <c r="AF149" i="8" s="1"/>
  <c r="AB149" i="8"/>
  <c r="AC149" i="8" s="1"/>
  <c r="Y149" i="8"/>
  <c r="Z149" i="8" s="1"/>
  <c r="V149" i="8"/>
  <c r="W149" i="8" s="1"/>
  <c r="T149" i="8"/>
  <c r="N149" i="8"/>
  <c r="K149" i="8"/>
  <c r="AE148" i="8"/>
  <c r="AF148" i="8" s="1"/>
  <c r="AB148" i="8"/>
  <c r="AC148" i="8" s="1"/>
  <c r="Y148" i="8"/>
  <c r="Z148" i="8" s="1"/>
  <c r="V148" i="8"/>
  <c r="W148" i="8" s="1"/>
  <c r="T148" i="8"/>
  <c r="N148" i="8"/>
  <c r="K148" i="8"/>
  <c r="AE147" i="8"/>
  <c r="AF147" i="8" s="1"/>
  <c r="AB147" i="8"/>
  <c r="AC147" i="8" s="1"/>
  <c r="Y147" i="8"/>
  <c r="Z147" i="8" s="1"/>
  <c r="V147" i="8"/>
  <c r="W147" i="8" s="1"/>
  <c r="T147" i="8"/>
  <c r="N147" i="8"/>
  <c r="K147" i="8"/>
  <c r="AE146" i="8"/>
  <c r="AF146" i="8" s="1"/>
  <c r="AB146" i="8"/>
  <c r="AC146" i="8" s="1"/>
  <c r="Y146" i="8"/>
  <c r="Z146" i="8" s="1"/>
  <c r="V146" i="8"/>
  <c r="W146" i="8" s="1"/>
  <c r="T146" i="8"/>
  <c r="N146" i="8"/>
  <c r="K146" i="8"/>
  <c r="AE145" i="8"/>
  <c r="AB145" i="8"/>
  <c r="Y145" i="8"/>
  <c r="V145" i="8"/>
  <c r="P145" i="8"/>
  <c r="N145" i="8"/>
  <c r="M145" i="8"/>
  <c r="K145" i="8"/>
  <c r="N144" i="8"/>
  <c r="K144" i="8"/>
  <c r="AE143" i="8"/>
  <c r="AF143" i="8" s="1"/>
  <c r="AB143" i="8"/>
  <c r="AC143" i="8" s="1"/>
  <c r="Y143" i="8"/>
  <c r="Z143" i="8" s="1"/>
  <c r="V143" i="8"/>
  <c r="W143" i="8" s="1"/>
  <c r="T143" i="8"/>
  <c r="N143" i="8"/>
  <c r="K143" i="8"/>
  <c r="AE142" i="8"/>
  <c r="AF142" i="8" s="1"/>
  <c r="AB142" i="8"/>
  <c r="AC142" i="8" s="1"/>
  <c r="Y142" i="8"/>
  <c r="Z142" i="8" s="1"/>
  <c r="V142" i="8"/>
  <c r="W142" i="8" s="1"/>
  <c r="T142" i="8"/>
  <c r="N142" i="8"/>
  <c r="K142" i="8"/>
  <c r="AE141" i="8"/>
  <c r="AF141" i="8" s="1"/>
  <c r="AB141" i="8"/>
  <c r="AC141" i="8" s="1"/>
  <c r="Y141" i="8"/>
  <c r="Z141" i="8" s="1"/>
  <c r="V141" i="8"/>
  <c r="W141" i="8" s="1"/>
  <c r="T141" i="8"/>
  <c r="N141" i="8"/>
  <c r="K141" i="8"/>
  <c r="AE140" i="8"/>
  <c r="AF140" i="8" s="1"/>
  <c r="AB140" i="8"/>
  <c r="AC140" i="8" s="1"/>
  <c r="Y140" i="8"/>
  <c r="Z140" i="8" s="1"/>
  <c r="V140" i="8"/>
  <c r="W140" i="8" s="1"/>
  <c r="T140" i="8"/>
  <c r="N140" i="8"/>
  <c r="K140" i="8"/>
  <c r="AE139" i="8"/>
  <c r="AF139" i="8" s="1"/>
  <c r="AB139" i="8"/>
  <c r="AC139" i="8" s="1"/>
  <c r="Y139" i="8"/>
  <c r="Z139" i="8" s="1"/>
  <c r="V139" i="8"/>
  <c r="W139" i="8" s="1"/>
  <c r="T139" i="8"/>
  <c r="N139" i="8"/>
  <c r="K139" i="8"/>
  <c r="AE138" i="8"/>
  <c r="AF138" i="8" s="1"/>
  <c r="AB138" i="8"/>
  <c r="AC138" i="8" s="1"/>
  <c r="Y138" i="8"/>
  <c r="Z138" i="8" s="1"/>
  <c r="V138" i="8"/>
  <c r="W138" i="8" s="1"/>
  <c r="T138" i="8"/>
  <c r="N138" i="8"/>
  <c r="K138" i="8"/>
  <c r="AE137" i="8"/>
  <c r="AF137" i="8" s="1"/>
  <c r="AB137" i="8"/>
  <c r="AC137" i="8" s="1"/>
  <c r="Y137" i="8"/>
  <c r="Z137" i="8" s="1"/>
  <c r="V137" i="8"/>
  <c r="W137" i="8" s="1"/>
  <c r="T137" i="8"/>
  <c r="N137" i="8"/>
  <c r="K137" i="8"/>
  <c r="AE136" i="8"/>
  <c r="AF136" i="8" s="1"/>
  <c r="AB136" i="8"/>
  <c r="AC136" i="8" s="1"/>
  <c r="Y136" i="8"/>
  <c r="Z136" i="8" s="1"/>
  <c r="V136" i="8"/>
  <c r="W136" i="8" s="1"/>
  <c r="T136" i="8"/>
  <c r="N136" i="8"/>
  <c r="K136" i="8"/>
  <c r="AE135" i="8"/>
  <c r="AF135" i="8" s="1"/>
  <c r="AB135" i="8"/>
  <c r="AC135" i="8" s="1"/>
  <c r="Y135" i="8"/>
  <c r="Z135" i="8" s="1"/>
  <c r="V135" i="8"/>
  <c r="W135" i="8" s="1"/>
  <c r="T135" i="8"/>
  <c r="N135" i="8"/>
  <c r="K135" i="8"/>
  <c r="AE134" i="8"/>
  <c r="AB134" i="8"/>
  <c r="Y134" i="8"/>
  <c r="V134" i="8"/>
  <c r="P134" i="8"/>
  <c r="N134" i="8"/>
  <c r="M134" i="8"/>
  <c r="K134" i="8"/>
  <c r="AE133" i="8"/>
  <c r="AB133" i="8"/>
  <c r="Y133" i="8"/>
  <c r="V133" i="8"/>
  <c r="P133" i="8"/>
  <c r="N133" i="8"/>
  <c r="K133" i="8"/>
  <c r="AE132" i="8"/>
  <c r="AB132" i="8"/>
  <c r="Y132" i="8"/>
  <c r="T132" i="8"/>
  <c r="M132" i="8" s="1"/>
  <c r="P132" i="8"/>
  <c r="N132" i="8"/>
  <c r="K132" i="8"/>
  <c r="AE131" i="8"/>
  <c r="AB131" i="8"/>
  <c r="Y131" i="8"/>
  <c r="T131" i="8"/>
  <c r="M131" i="8" s="1"/>
  <c r="P131" i="8"/>
  <c r="N131" i="8"/>
  <c r="K131" i="8"/>
  <c r="AE130" i="8"/>
  <c r="AB130" i="8"/>
  <c r="Y130" i="8"/>
  <c r="T130" i="8"/>
  <c r="M130" i="8" s="1"/>
  <c r="P130" i="8"/>
  <c r="N130" i="8"/>
  <c r="K130" i="8"/>
  <c r="AE129" i="8"/>
  <c r="AB129" i="8"/>
  <c r="Y129" i="8"/>
  <c r="T129" i="8"/>
  <c r="M129" i="8" s="1"/>
  <c r="P129" i="8"/>
  <c r="N129" i="8"/>
  <c r="K129" i="8"/>
  <c r="AE128" i="8"/>
  <c r="AB128" i="8"/>
  <c r="Y128" i="8"/>
  <c r="T128" i="8"/>
  <c r="M128" i="8" s="1"/>
  <c r="P128" i="8"/>
  <c r="N128" i="8"/>
  <c r="K128" i="8"/>
  <c r="AE127" i="8"/>
  <c r="AB127" i="8"/>
  <c r="Y127" i="8"/>
  <c r="T127" i="8"/>
  <c r="M127" i="8" s="1"/>
  <c r="P127" i="8"/>
  <c r="N127" i="8"/>
  <c r="K127" i="8"/>
  <c r="AE126" i="8"/>
  <c r="AB126" i="8"/>
  <c r="Y126" i="8"/>
  <c r="T126" i="8"/>
  <c r="M126" i="8" s="1"/>
  <c r="P126" i="8"/>
  <c r="N126" i="8"/>
  <c r="K126" i="8"/>
  <c r="AE125" i="8"/>
  <c r="AB125" i="8"/>
  <c r="Y125" i="8"/>
  <c r="T125" i="8"/>
  <c r="M125" i="8" s="1"/>
  <c r="P125" i="8"/>
  <c r="N125" i="8"/>
  <c r="K125" i="8"/>
  <c r="AE124" i="8"/>
  <c r="AB124" i="8"/>
  <c r="Y124" i="8"/>
  <c r="T124" i="8"/>
  <c r="M124" i="8" s="1"/>
  <c r="P124" i="8"/>
  <c r="N124" i="8"/>
  <c r="K124" i="8"/>
  <c r="AE123" i="8"/>
  <c r="AB123" i="8"/>
  <c r="Y123" i="8"/>
  <c r="V123" i="8"/>
  <c r="P123" i="8"/>
  <c r="N123" i="8"/>
  <c r="G123" i="8" s="1"/>
  <c r="M123" i="8"/>
  <c r="AF121" i="8"/>
  <c r="AC121" i="8"/>
  <c r="Z121" i="8"/>
  <c r="W121" i="8"/>
  <c r="T121" i="8"/>
  <c r="N121" i="8"/>
  <c r="K121" i="8"/>
  <c r="AF120" i="8"/>
  <c r="AC120" i="8"/>
  <c r="Z120" i="8"/>
  <c r="W120" i="8"/>
  <c r="T120" i="8"/>
  <c r="N120" i="8"/>
  <c r="K120" i="8"/>
  <c r="AC119" i="8"/>
  <c r="P119" i="8" s="1"/>
  <c r="N119" i="8"/>
  <c r="M119" i="8"/>
  <c r="K119" i="8"/>
  <c r="AF118" i="8"/>
  <c r="P118" i="8" s="1"/>
  <c r="N118" i="8"/>
  <c r="M118" i="8"/>
  <c r="K118" i="8"/>
  <c r="AE117" i="8"/>
  <c r="AF117" i="8" s="1"/>
  <c r="AB117" i="8"/>
  <c r="AC117" i="8" s="1"/>
  <c r="Y117" i="8"/>
  <c r="Z117" i="8" s="1"/>
  <c r="V117" i="8"/>
  <c r="W117" i="8" s="1"/>
  <c r="T117" i="8"/>
  <c r="N117" i="8"/>
  <c r="K117" i="8"/>
  <c r="P116" i="8"/>
  <c r="N116" i="8"/>
  <c r="M116" i="8"/>
  <c r="K116" i="8"/>
  <c r="P115" i="8"/>
  <c r="N115" i="8"/>
  <c r="M115" i="8"/>
  <c r="K115" i="8"/>
  <c r="Z114" i="8"/>
  <c r="W114" i="8"/>
  <c r="P114" i="8"/>
  <c r="N114" i="8"/>
  <c r="K114" i="8"/>
  <c r="P113" i="8"/>
  <c r="N113" i="8"/>
  <c r="M113" i="8"/>
  <c r="K113" i="8"/>
  <c r="P112" i="8"/>
  <c r="N112" i="8"/>
  <c r="M112" i="8"/>
  <c r="K112" i="8"/>
  <c r="AE111" i="8"/>
  <c r="AB111" i="8"/>
  <c r="AC111" i="8" s="1"/>
  <c r="P111" i="8" s="1"/>
  <c r="T111" i="8"/>
  <c r="M111" i="8" s="1"/>
  <c r="N111" i="8"/>
  <c r="K111" i="8"/>
  <c r="AC110" i="8"/>
  <c r="P110" i="8" s="1"/>
  <c r="N110" i="8"/>
  <c r="M110" i="8"/>
  <c r="K110" i="8"/>
  <c r="AE109" i="8"/>
  <c r="AB109" i="8"/>
  <c r="AC109" i="8" s="1"/>
  <c r="P109" i="8" s="1"/>
  <c r="T109" i="8"/>
  <c r="M109" i="8" s="1"/>
  <c r="N109" i="8"/>
  <c r="K109" i="8"/>
  <c r="AE108" i="8"/>
  <c r="AB108" i="8"/>
  <c r="AC108" i="8" s="1"/>
  <c r="P108" i="8" s="1"/>
  <c r="T108" i="8"/>
  <c r="M108" i="8" s="1"/>
  <c r="N108" i="8"/>
  <c r="K108" i="8"/>
  <c r="AE107" i="8"/>
  <c r="AB107" i="8"/>
  <c r="AC107" i="8" s="1"/>
  <c r="P107" i="8" s="1"/>
  <c r="T107" i="8"/>
  <c r="M107" i="8" s="1"/>
  <c r="N107" i="8"/>
  <c r="K107" i="8"/>
  <c r="AE106" i="8"/>
  <c r="AB106" i="8"/>
  <c r="AC106" i="8" s="1"/>
  <c r="P106" i="8" s="1"/>
  <c r="Z106" i="8"/>
  <c r="T106" i="8"/>
  <c r="N106" i="8"/>
  <c r="K106" i="8"/>
  <c r="AE105" i="8"/>
  <c r="AB105" i="8"/>
  <c r="AC105" i="8" s="1"/>
  <c r="P105" i="8" s="1"/>
  <c r="T105" i="8"/>
  <c r="M105" i="8" s="1"/>
  <c r="N105" i="8"/>
  <c r="K105" i="8"/>
  <c r="AE104" i="8"/>
  <c r="AB104" i="8"/>
  <c r="AC104" i="8" s="1"/>
  <c r="T104" i="8"/>
  <c r="N104" i="8"/>
  <c r="K104" i="8"/>
  <c r="AE103" i="8"/>
  <c r="AB103" i="8"/>
  <c r="Y103" i="8"/>
  <c r="V103" i="8"/>
  <c r="P103" i="8"/>
  <c r="N103" i="8"/>
  <c r="M103" i="8"/>
  <c r="K103" i="8"/>
  <c r="P102" i="8"/>
  <c r="N102" i="8"/>
  <c r="M102" i="8"/>
  <c r="K102" i="8"/>
  <c r="AE101" i="8"/>
  <c r="AB101" i="8"/>
  <c r="Y101" i="8"/>
  <c r="V101" i="8"/>
  <c r="P101" i="8"/>
  <c r="N101" i="8"/>
  <c r="M101" i="8"/>
  <c r="K101" i="8"/>
  <c r="AE100" i="8"/>
  <c r="AB100" i="8"/>
  <c r="Y100" i="8"/>
  <c r="V100" i="8"/>
  <c r="P100" i="8"/>
  <c r="N100" i="8"/>
  <c r="M100" i="8"/>
  <c r="K100" i="8"/>
  <c r="AE99" i="8"/>
  <c r="AB99" i="8"/>
  <c r="Y99" i="8"/>
  <c r="V99" i="8"/>
  <c r="P99" i="8"/>
  <c r="N99" i="8"/>
  <c r="M99" i="8"/>
  <c r="K99" i="8"/>
  <c r="AE98" i="8"/>
  <c r="AB98" i="8"/>
  <c r="Y98" i="8"/>
  <c r="V98" i="8"/>
  <c r="P98" i="8"/>
  <c r="N98" i="8"/>
  <c r="M98" i="8"/>
  <c r="K98" i="8"/>
  <c r="AE97" i="8"/>
  <c r="AB97" i="8"/>
  <c r="Y97" i="8"/>
  <c r="V97" i="8"/>
  <c r="P97" i="8"/>
  <c r="N97" i="8"/>
  <c r="M97" i="8"/>
  <c r="K97" i="8"/>
  <c r="AE96" i="8"/>
  <c r="AB96" i="8"/>
  <c r="Y96" i="8"/>
  <c r="V96" i="8"/>
  <c r="P96" i="8"/>
  <c r="N96" i="8"/>
  <c r="M96" i="8"/>
  <c r="K96" i="8"/>
  <c r="AE95" i="8"/>
  <c r="AB95" i="8"/>
  <c r="Y95" i="8"/>
  <c r="V95" i="8"/>
  <c r="P95" i="8"/>
  <c r="N95" i="8"/>
  <c r="M95" i="8"/>
  <c r="K95" i="8"/>
  <c r="AE94" i="8"/>
  <c r="AB94" i="8"/>
  <c r="Y94" i="8"/>
  <c r="V94" i="8"/>
  <c r="P94" i="8"/>
  <c r="N94" i="8"/>
  <c r="M94" i="8"/>
  <c r="K94" i="8"/>
  <c r="AE93" i="8"/>
  <c r="AB93" i="8"/>
  <c r="Y93" i="8"/>
  <c r="V93" i="8"/>
  <c r="P93" i="8"/>
  <c r="N93" i="8"/>
  <c r="M93" i="8"/>
  <c r="K93" i="8"/>
  <c r="AE92" i="8"/>
  <c r="AB92" i="8"/>
  <c r="Y92" i="8"/>
  <c r="V92" i="8"/>
  <c r="P92" i="8"/>
  <c r="N92" i="8"/>
  <c r="M92" i="8"/>
  <c r="K92" i="8"/>
  <c r="AE91" i="8"/>
  <c r="AB91" i="8"/>
  <c r="Y91" i="8"/>
  <c r="V91" i="8"/>
  <c r="P91" i="8"/>
  <c r="N91" i="8"/>
  <c r="M91" i="8"/>
  <c r="K91" i="8"/>
  <c r="AE90" i="8"/>
  <c r="AB90" i="8"/>
  <c r="Y90" i="8"/>
  <c r="V90" i="8"/>
  <c r="P90" i="8"/>
  <c r="N90" i="8"/>
  <c r="M90" i="8"/>
  <c r="K90" i="8"/>
  <c r="AE89" i="8"/>
  <c r="AB89" i="8"/>
  <c r="Y89" i="8"/>
  <c r="V89" i="8"/>
  <c r="P89" i="8"/>
  <c r="N89" i="8"/>
  <c r="M89" i="8"/>
  <c r="K89" i="8"/>
  <c r="AE88" i="8"/>
  <c r="AB88" i="8"/>
  <c r="Y88" i="8"/>
  <c r="V88" i="8"/>
  <c r="P88" i="8"/>
  <c r="N88" i="8"/>
  <c r="M88" i="8"/>
  <c r="K88" i="8"/>
  <c r="AE87" i="8"/>
  <c r="AB87" i="8"/>
  <c r="Y87" i="8"/>
  <c r="V87" i="8"/>
  <c r="P87" i="8"/>
  <c r="N87" i="8"/>
  <c r="M87" i="8"/>
  <c r="K87" i="8"/>
  <c r="AE86" i="8"/>
  <c r="AB86" i="8"/>
  <c r="Y86" i="8"/>
  <c r="V86" i="8"/>
  <c r="P86" i="8"/>
  <c r="N86" i="8"/>
  <c r="M86" i="8"/>
  <c r="K86" i="8"/>
  <c r="AE85" i="8"/>
  <c r="AB85" i="8"/>
  <c r="Y85" i="8"/>
  <c r="V85" i="8"/>
  <c r="P85" i="8"/>
  <c r="N85" i="8"/>
  <c r="M85" i="8"/>
  <c r="K85" i="8"/>
  <c r="AE84" i="8"/>
  <c r="AB84" i="8"/>
  <c r="Y84" i="8"/>
  <c r="V84" i="8"/>
  <c r="P84" i="8"/>
  <c r="N84" i="8"/>
  <c r="M84" i="8"/>
  <c r="K84" i="8"/>
  <c r="AE83" i="8"/>
  <c r="AB83" i="8"/>
  <c r="Y83" i="8"/>
  <c r="V83" i="8"/>
  <c r="P83" i="8"/>
  <c r="N83" i="8"/>
  <c r="M83" i="8"/>
  <c r="K83" i="8"/>
  <c r="AE82" i="8"/>
  <c r="AB82" i="8"/>
  <c r="Y82" i="8"/>
  <c r="V82" i="8"/>
  <c r="P82" i="8"/>
  <c r="N82" i="8"/>
  <c r="M82" i="8"/>
  <c r="K82" i="8"/>
  <c r="AE81" i="8"/>
  <c r="AB81" i="8"/>
  <c r="Y81" i="8"/>
  <c r="V81" i="8"/>
  <c r="P81" i="8"/>
  <c r="N81" i="8"/>
  <c r="O81" i="8" s="1"/>
  <c r="M81" i="8"/>
  <c r="K81" i="8"/>
  <c r="AE80" i="8"/>
  <c r="AB80" i="8"/>
  <c r="Y80" i="8"/>
  <c r="V80" i="8"/>
  <c r="P80" i="8"/>
  <c r="N80" i="8"/>
  <c r="M80" i="8"/>
  <c r="K80" i="8"/>
  <c r="AE79" i="8"/>
  <c r="AB79" i="8"/>
  <c r="Y79" i="8"/>
  <c r="V79" i="8"/>
  <c r="P79" i="8"/>
  <c r="N79" i="8"/>
  <c r="M79" i="8"/>
  <c r="K79" i="8"/>
  <c r="AE78" i="8"/>
  <c r="AB78" i="8"/>
  <c r="Y78" i="8"/>
  <c r="V78" i="8"/>
  <c r="P78" i="8"/>
  <c r="N78" i="8"/>
  <c r="M78" i="8"/>
  <c r="K78" i="8"/>
  <c r="AE77" i="8"/>
  <c r="AB77" i="8"/>
  <c r="Y77" i="8"/>
  <c r="V77" i="8"/>
  <c r="P77" i="8"/>
  <c r="N77" i="8"/>
  <c r="M77" i="8"/>
  <c r="K77" i="8"/>
  <c r="AE76" i="8"/>
  <c r="AB76" i="8"/>
  <c r="Y76" i="8"/>
  <c r="V76" i="8"/>
  <c r="P76" i="8"/>
  <c r="N76" i="8"/>
  <c r="M76" i="8"/>
  <c r="K76" i="8"/>
  <c r="AE75" i="8"/>
  <c r="AB75" i="8"/>
  <c r="Y75" i="8"/>
  <c r="V75" i="8"/>
  <c r="P75" i="8"/>
  <c r="N75" i="8"/>
  <c r="M75" i="8"/>
  <c r="K75" i="8"/>
  <c r="AE74" i="8"/>
  <c r="AB74" i="8"/>
  <c r="Y74" i="8"/>
  <c r="V74" i="8"/>
  <c r="P74" i="8"/>
  <c r="N74" i="8"/>
  <c r="M74" i="8"/>
  <c r="K74" i="8"/>
  <c r="AE73" i="8"/>
  <c r="AB73" i="8"/>
  <c r="Y73" i="8"/>
  <c r="V73" i="8"/>
  <c r="P73" i="8"/>
  <c r="N73" i="8"/>
  <c r="M73" i="8"/>
  <c r="K73" i="8"/>
  <c r="AE72" i="8"/>
  <c r="AB72" i="8"/>
  <c r="Y72" i="8"/>
  <c r="V72" i="8"/>
  <c r="P72" i="8"/>
  <c r="N72" i="8"/>
  <c r="M72" i="8"/>
  <c r="K72" i="8"/>
  <c r="AE71" i="8"/>
  <c r="AB71" i="8"/>
  <c r="Y71" i="8"/>
  <c r="V71" i="8"/>
  <c r="P71" i="8"/>
  <c r="N71" i="8"/>
  <c r="M71" i="8"/>
  <c r="K71" i="8"/>
  <c r="AE70" i="8"/>
  <c r="AB70" i="8"/>
  <c r="Y70" i="8"/>
  <c r="V70" i="8"/>
  <c r="AE68" i="8"/>
  <c r="AF68" i="8" s="1"/>
  <c r="AB68" i="8"/>
  <c r="AC68" i="8" s="1"/>
  <c r="Y68" i="8"/>
  <c r="Z68" i="8" s="1"/>
  <c r="V68" i="8"/>
  <c r="W68" i="8" s="1"/>
  <c r="T68" i="8"/>
  <c r="N68" i="8"/>
  <c r="K68" i="8"/>
  <c r="AE67" i="8"/>
  <c r="AF67" i="8" s="1"/>
  <c r="AB67" i="8"/>
  <c r="AC67" i="8" s="1"/>
  <c r="Y67" i="8"/>
  <c r="V67" i="8"/>
  <c r="N67" i="8"/>
  <c r="M67" i="8"/>
  <c r="K67" i="8"/>
  <c r="AE66" i="8"/>
  <c r="AF66" i="8" s="1"/>
  <c r="AB66" i="8"/>
  <c r="AC66" i="8" s="1"/>
  <c r="T66" i="8"/>
  <c r="M66" i="8" s="1"/>
  <c r="N66" i="8"/>
  <c r="K66" i="8"/>
  <c r="AE65" i="8"/>
  <c r="AF65" i="8" s="1"/>
  <c r="AB65" i="8"/>
  <c r="AC65" i="8" s="1"/>
  <c r="T65" i="8"/>
  <c r="M65" i="8" s="1"/>
  <c r="N65" i="8"/>
  <c r="K65" i="8"/>
  <c r="W64" i="8"/>
  <c r="M64" i="8" s="1"/>
  <c r="P64" i="8"/>
  <c r="N64" i="8"/>
  <c r="K64" i="8"/>
  <c r="AE63" i="8"/>
  <c r="AF63" i="8" s="1"/>
  <c r="AB63" i="8"/>
  <c r="AC63" i="8" s="1"/>
  <c r="Y63" i="8"/>
  <c r="Z63" i="8" s="1"/>
  <c r="V63" i="8"/>
  <c r="W63" i="8" s="1"/>
  <c r="T63" i="8"/>
  <c r="N63" i="8"/>
  <c r="K63" i="8"/>
  <c r="AE62" i="8"/>
  <c r="AF62" i="8" s="1"/>
  <c r="AB62" i="8"/>
  <c r="AC62" i="8" s="1"/>
  <c r="T62" i="8"/>
  <c r="M62" i="8" s="1"/>
  <c r="N62" i="8"/>
  <c r="K62" i="8"/>
  <c r="P61" i="8"/>
  <c r="N61" i="8"/>
  <c r="M61" i="8"/>
  <c r="K61" i="8"/>
  <c r="AE60" i="8"/>
  <c r="AF60" i="8" s="1"/>
  <c r="P60" i="8" s="1"/>
  <c r="AB60" i="8"/>
  <c r="Z60" i="8"/>
  <c r="M60" i="8" s="1"/>
  <c r="V60" i="8"/>
  <c r="N60" i="8"/>
  <c r="K60" i="8"/>
  <c r="AC59" i="8"/>
  <c r="P59" i="8" s="1"/>
  <c r="N59" i="8"/>
  <c r="M59" i="8"/>
  <c r="K59" i="8"/>
  <c r="AC58" i="8"/>
  <c r="P58" i="8" s="1"/>
  <c r="N58" i="8"/>
  <c r="M58" i="8"/>
  <c r="K58" i="8"/>
  <c r="AE57" i="8"/>
  <c r="AF57" i="8" s="1"/>
  <c r="AB57" i="8"/>
  <c r="AC57" i="8" s="1"/>
  <c r="Y57" i="8"/>
  <c r="Z57" i="8" s="1"/>
  <c r="V57" i="8"/>
  <c r="W57" i="8" s="1"/>
  <c r="T57" i="8"/>
  <c r="N57" i="8"/>
  <c r="K57" i="8"/>
  <c r="AE56" i="8"/>
  <c r="AF56" i="8" s="1"/>
  <c r="AB56" i="8"/>
  <c r="AC56" i="8" s="1"/>
  <c r="T56" i="8"/>
  <c r="M56" i="8" s="1"/>
  <c r="N56" i="8"/>
  <c r="K56" i="8"/>
  <c r="AE55" i="8"/>
  <c r="AF55" i="8" s="1"/>
  <c r="AB55" i="8"/>
  <c r="AC55" i="8" s="1"/>
  <c r="T55" i="8"/>
  <c r="M55" i="8" s="1"/>
  <c r="N55" i="8"/>
  <c r="K55" i="8"/>
  <c r="AE54" i="8"/>
  <c r="AF54" i="8" s="1"/>
  <c r="AB54" i="8"/>
  <c r="AC54" i="8" s="1"/>
  <c r="T54" i="8"/>
  <c r="M54" i="8" s="1"/>
  <c r="N54" i="8"/>
  <c r="K54" i="8"/>
  <c r="AE53" i="8"/>
  <c r="AF53" i="8" s="1"/>
  <c r="AB53" i="8"/>
  <c r="AC53" i="8" s="1"/>
  <c r="T53" i="8"/>
  <c r="M53" i="8" s="1"/>
  <c r="N53" i="8"/>
  <c r="K53" i="8"/>
  <c r="AE52" i="8"/>
  <c r="AF52" i="8" s="1"/>
  <c r="AB52" i="8"/>
  <c r="AC52" i="8" s="1"/>
  <c r="T52" i="8"/>
  <c r="M52" i="8" s="1"/>
  <c r="N52" i="8"/>
  <c r="K52" i="8"/>
  <c r="AE51" i="8"/>
  <c r="AF51" i="8" s="1"/>
  <c r="AB51" i="8"/>
  <c r="AC51" i="8" s="1"/>
  <c r="T51" i="8"/>
  <c r="M51" i="8" s="1"/>
  <c r="N51" i="8"/>
  <c r="K51" i="8"/>
  <c r="AE50" i="8"/>
  <c r="AF50" i="8" s="1"/>
  <c r="AB50" i="8"/>
  <c r="AC50" i="8" s="1"/>
  <c r="V50" i="8"/>
  <c r="W50" i="8" s="1"/>
  <c r="T50" i="8"/>
  <c r="N50" i="8"/>
  <c r="K50" i="8"/>
  <c r="AE49" i="8"/>
  <c r="AB49" i="8"/>
  <c r="Y49" i="8"/>
  <c r="V49" i="8"/>
  <c r="M49" i="8"/>
  <c r="I49" i="8"/>
  <c r="AE48" i="8"/>
  <c r="AB48" i="8"/>
  <c r="Y48" i="8"/>
  <c r="V48" i="8"/>
  <c r="AF46" i="8"/>
  <c r="AB46" i="8"/>
  <c r="AC46" i="8" s="1"/>
  <c r="Z46" i="8"/>
  <c r="W46" i="8"/>
  <c r="T46" i="8"/>
  <c r="N46" i="8"/>
  <c r="K46" i="8"/>
  <c r="AE45" i="8"/>
  <c r="AF45" i="8" s="1"/>
  <c r="AB45" i="8"/>
  <c r="AC45" i="8" s="1"/>
  <c r="Y45" i="8"/>
  <c r="Z45" i="8" s="1"/>
  <c r="V45" i="8"/>
  <c r="W45" i="8" s="1"/>
  <c r="T45" i="8"/>
  <c r="N45" i="8"/>
  <c r="K45" i="8"/>
  <c r="AE44" i="8"/>
  <c r="AF44" i="8" s="1"/>
  <c r="AB44" i="8"/>
  <c r="AC44" i="8" s="1"/>
  <c r="T44" i="8"/>
  <c r="M44" i="8" s="1"/>
  <c r="N44" i="8"/>
  <c r="K44" i="8"/>
  <c r="AE43" i="8"/>
  <c r="AF43" i="8" s="1"/>
  <c r="AB43" i="8"/>
  <c r="AC43" i="8" s="1"/>
  <c r="W43" i="8"/>
  <c r="T43" i="8"/>
  <c r="N43" i="8"/>
  <c r="K43" i="8"/>
  <c r="AF42" i="8"/>
  <c r="P42" i="8" s="1"/>
  <c r="Z42" i="8"/>
  <c r="W42" i="8"/>
  <c r="N42" i="8"/>
  <c r="K42" i="8"/>
  <c r="AE41" i="8"/>
  <c r="AF41" i="8" s="1"/>
  <c r="AB41" i="8"/>
  <c r="AC41" i="8" s="1"/>
  <c r="V41" i="8"/>
  <c r="W41" i="8" s="1"/>
  <c r="T41" i="8"/>
  <c r="N41" i="8"/>
  <c r="K41" i="8"/>
  <c r="AE40" i="8"/>
  <c r="AF40" i="8" s="1"/>
  <c r="AB40" i="8"/>
  <c r="AC40" i="8" s="1"/>
  <c r="V40" i="8"/>
  <c r="W40" i="8" s="1"/>
  <c r="T40" i="8"/>
  <c r="N40" i="8"/>
  <c r="K40" i="8"/>
  <c r="G40" i="8" s="1"/>
  <c r="AE39" i="8"/>
  <c r="AF39" i="8" s="1"/>
  <c r="AB39" i="8"/>
  <c r="AC39" i="8" s="1"/>
  <c r="Y39" i="8"/>
  <c r="Z39" i="8" s="1"/>
  <c r="V39" i="8"/>
  <c r="W39" i="8" s="1"/>
  <c r="T39" i="8"/>
  <c r="N39" i="8"/>
  <c r="K39" i="8"/>
  <c r="AE38" i="8"/>
  <c r="AF38" i="8" s="1"/>
  <c r="AB38" i="8"/>
  <c r="AC38" i="8" s="1"/>
  <c r="Y38" i="8"/>
  <c r="Z38" i="8" s="1"/>
  <c r="V38" i="8"/>
  <c r="W38" i="8" s="1"/>
  <c r="T38" i="8"/>
  <c r="N38" i="8"/>
  <c r="K38" i="8"/>
  <c r="AE37" i="8"/>
  <c r="AF37" i="8" s="1"/>
  <c r="AB37" i="8"/>
  <c r="AC37" i="8" s="1"/>
  <c r="Y37" i="8"/>
  <c r="Z37" i="8" s="1"/>
  <c r="V37" i="8"/>
  <c r="W37" i="8" s="1"/>
  <c r="T37" i="8"/>
  <c r="N37" i="8"/>
  <c r="K37" i="8"/>
  <c r="AE36" i="8"/>
  <c r="AF36" i="8" s="1"/>
  <c r="AB36" i="8"/>
  <c r="AC36" i="8" s="1"/>
  <c r="Y36" i="8"/>
  <c r="Z36" i="8" s="1"/>
  <c r="V36" i="8"/>
  <c r="W36" i="8" s="1"/>
  <c r="T36" i="8"/>
  <c r="N36" i="8"/>
  <c r="K36" i="8"/>
  <c r="AE35" i="8"/>
  <c r="AF35" i="8" s="1"/>
  <c r="AB35" i="8"/>
  <c r="AC35" i="8" s="1"/>
  <c r="Y35" i="8"/>
  <c r="Z35" i="8" s="1"/>
  <c r="V35" i="8"/>
  <c r="W35" i="8" s="1"/>
  <c r="T35" i="8"/>
  <c r="N35" i="8"/>
  <c r="K35" i="8"/>
  <c r="G35" i="8" s="1"/>
  <c r="AF34" i="8"/>
  <c r="AC34" i="8"/>
  <c r="Z34" i="8"/>
  <c r="W34" i="8"/>
  <c r="N34" i="8"/>
  <c r="K34" i="8"/>
  <c r="P33" i="8"/>
  <c r="N33" i="8"/>
  <c r="M33" i="8"/>
  <c r="K33" i="8"/>
  <c r="Z32" i="8"/>
  <c r="P32" i="8"/>
  <c r="N32" i="8"/>
  <c r="K32" i="8"/>
  <c r="AE31" i="8"/>
  <c r="AF31" i="8" s="1"/>
  <c r="AB31" i="8"/>
  <c r="AC31" i="8" s="1"/>
  <c r="T31" i="8"/>
  <c r="N31" i="8"/>
  <c r="K31" i="8"/>
  <c r="AE30" i="8"/>
  <c r="AF30" i="8" s="1"/>
  <c r="AB30" i="8"/>
  <c r="AC30" i="8" s="1"/>
  <c r="T30" i="8"/>
  <c r="M30" i="8" s="1"/>
  <c r="N30" i="8"/>
  <c r="K30" i="8"/>
  <c r="AE29" i="8"/>
  <c r="AB29" i="8"/>
  <c r="Y29" i="8"/>
  <c r="AE27" i="8"/>
  <c r="AF27" i="8" s="1"/>
  <c r="AB27" i="8"/>
  <c r="AC27" i="8" s="1"/>
  <c r="Y27" i="8"/>
  <c r="Z27" i="8" s="1"/>
  <c r="V27" i="8"/>
  <c r="W27" i="8" s="1"/>
  <c r="T27" i="8"/>
  <c r="N27" i="8"/>
  <c r="K27" i="8"/>
  <c r="AE26" i="8"/>
  <c r="AB26" i="8"/>
  <c r="Y26" i="8"/>
  <c r="V26" i="8"/>
  <c r="P26" i="8"/>
  <c r="N26" i="8"/>
  <c r="M26" i="8"/>
  <c r="K26" i="8"/>
  <c r="AE25" i="8"/>
  <c r="AF25" i="8" s="1"/>
  <c r="AB25" i="8"/>
  <c r="AC25" i="8" s="1"/>
  <c r="Y25" i="8"/>
  <c r="Z25" i="8" s="1"/>
  <c r="V25" i="8"/>
  <c r="W25" i="8" s="1"/>
  <c r="T25" i="8"/>
  <c r="N25" i="8"/>
  <c r="K25" i="8"/>
  <c r="AE24" i="8"/>
  <c r="AF24" i="8" s="1"/>
  <c r="AB24" i="8"/>
  <c r="AC24" i="8" s="1"/>
  <c r="Y24" i="8"/>
  <c r="Z24" i="8" s="1"/>
  <c r="V24" i="8"/>
  <c r="W24" i="8" s="1"/>
  <c r="T24" i="8"/>
  <c r="N24" i="8"/>
  <c r="K24" i="8"/>
  <c r="AE23" i="8"/>
  <c r="AF23" i="8" s="1"/>
  <c r="AB23" i="8"/>
  <c r="AC23" i="8" s="1"/>
  <c r="Y23" i="8"/>
  <c r="Z23" i="8" s="1"/>
  <c r="V23" i="8"/>
  <c r="W23" i="8" s="1"/>
  <c r="T23" i="8"/>
  <c r="N23" i="8"/>
  <c r="K23" i="8"/>
  <c r="AE22" i="8"/>
  <c r="AB22" i="8"/>
  <c r="Y22" i="8"/>
  <c r="P22" i="8"/>
  <c r="N22" i="8"/>
  <c r="M22" i="8"/>
  <c r="K22" i="8"/>
  <c r="AE21" i="8"/>
  <c r="AB21" i="8"/>
  <c r="Y21" i="8"/>
  <c r="P21" i="8"/>
  <c r="N21" i="8"/>
  <c r="M21" i="8"/>
  <c r="K21" i="8"/>
  <c r="AE20" i="8"/>
  <c r="AF20" i="8" s="1"/>
  <c r="AB20" i="8"/>
  <c r="AC20" i="8" s="1"/>
  <c r="Y20" i="8"/>
  <c r="Z20" i="8" s="1"/>
  <c r="V20" i="8"/>
  <c r="W20" i="8" s="1"/>
  <c r="T20" i="8"/>
  <c r="N20" i="8"/>
  <c r="K20" i="8"/>
  <c r="AE19" i="8"/>
  <c r="AB19" i="8"/>
  <c r="Y19" i="8"/>
  <c r="AF17" i="8"/>
  <c r="AC17" i="8"/>
  <c r="Z17" i="8"/>
  <c r="W17" i="8"/>
  <c r="T17" i="8"/>
  <c r="N17" i="8"/>
  <c r="K17" i="8"/>
  <c r="AE16" i="8"/>
  <c r="AF16" i="8" s="1"/>
  <c r="AB16" i="8"/>
  <c r="AC16" i="8" s="1"/>
  <c r="Y16" i="8"/>
  <c r="Z16" i="8" s="1"/>
  <c r="W16" i="8"/>
  <c r="T16" i="8"/>
  <c r="N16" i="8"/>
  <c r="K16" i="8"/>
  <c r="AE15" i="8"/>
  <c r="AF15" i="8" s="1"/>
  <c r="AB15" i="8"/>
  <c r="AC15" i="8" s="1"/>
  <c r="Y15" i="8"/>
  <c r="Z15" i="8" s="1"/>
  <c r="W15" i="8"/>
  <c r="T15" i="8"/>
  <c r="N15" i="8"/>
  <c r="K15" i="8"/>
  <c r="AE14" i="8"/>
  <c r="AF14" i="8" s="1"/>
  <c r="AB14" i="8"/>
  <c r="AC14" i="8" s="1"/>
  <c r="Y14" i="8"/>
  <c r="Z14" i="8" s="1"/>
  <c r="W14" i="8"/>
  <c r="T14" i="8"/>
  <c r="N14" i="8"/>
  <c r="K14" i="8"/>
  <c r="AE13" i="8"/>
  <c r="AF13" i="8" s="1"/>
  <c r="AB13" i="8"/>
  <c r="AC13" i="8" s="1"/>
  <c r="Y13" i="8"/>
  <c r="Z13" i="8" s="1"/>
  <c r="W13" i="8"/>
  <c r="T13" i="8"/>
  <c r="N13" i="8"/>
  <c r="K13" i="8"/>
  <c r="AE12" i="8"/>
  <c r="AF12" i="8" s="1"/>
  <c r="AB12" i="8"/>
  <c r="AC12" i="8" s="1"/>
  <c r="Y12" i="8"/>
  <c r="Z12" i="8" s="1"/>
  <c r="W12" i="8"/>
  <c r="T12" i="8"/>
  <c r="N12" i="8"/>
  <c r="K12" i="8"/>
  <c r="AE11" i="8"/>
  <c r="AF11" i="8" s="1"/>
  <c r="AB11" i="8"/>
  <c r="AC11" i="8" s="1"/>
  <c r="Y11" i="8"/>
  <c r="Z11" i="8" s="1"/>
  <c r="W11" i="8"/>
  <c r="T11" i="8"/>
  <c r="N11" i="8"/>
  <c r="K11" i="8"/>
  <c r="AE10" i="8"/>
  <c r="AB10" i="8"/>
  <c r="Y10" i="8"/>
  <c r="AE9" i="8"/>
  <c r="AF9" i="8" s="1"/>
  <c r="AB9" i="8"/>
  <c r="AC9" i="8" s="1"/>
  <c r="Y9" i="8"/>
  <c r="Z9" i="8" s="1"/>
  <c r="W9" i="8"/>
  <c r="T9" i="8"/>
  <c r="N9" i="8"/>
  <c r="K9" i="8"/>
  <c r="AH8" i="8"/>
  <c r="P8" i="8"/>
  <c r="U51" i="6" s="1"/>
  <c r="M8" i="8"/>
  <c r="V51" i="6" s="1"/>
  <c r="M37" i="6"/>
  <c r="T36" i="6"/>
  <c r="T38" i="6" s="1"/>
  <c r="S36" i="6"/>
  <c r="S38" i="6" s="1"/>
  <c r="R36" i="6"/>
  <c r="R38" i="6" s="1"/>
  <c r="Q36" i="6"/>
  <c r="Q38" i="6" s="1"/>
  <c r="P36" i="6"/>
  <c r="P38" i="6" s="1"/>
  <c r="O36" i="6"/>
  <c r="O38" i="6" s="1"/>
  <c r="N36" i="6"/>
  <c r="N38" i="6" s="1"/>
  <c r="M36" i="6"/>
  <c r="J36" i="6"/>
  <c r="J38" i="6" s="1"/>
  <c r="I36" i="6"/>
  <c r="I38" i="6" s="1"/>
  <c r="L36" i="6"/>
  <c r="L38" i="6" s="1"/>
  <c r="K36" i="6"/>
  <c r="K38" i="6" s="1"/>
  <c r="D21" i="2"/>
  <c r="AO20" i="2"/>
  <c r="AN20" i="2"/>
  <c r="AL20" i="2"/>
  <c r="AK20" i="2"/>
  <c r="AI20" i="2"/>
  <c r="AH20" i="2"/>
  <c r="AF20" i="2"/>
  <c r="AE20" i="2"/>
  <c r="AC20" i="2"/>
  <c r="AB20" i="2"/>
  <c r="Z20" i="2"/>
  <c r="Y20" i="2"/>
  <c r="W20" i="2"/>
  <c r="V20" i="2"/>
  <c r="T20" i="2"/>
  <c r="S20" i="2"/>
  <c r="R20" i="2"/>
  <c r="AP19" i="2"/>
  <c r="AM19" i="2"/>
  <c r="AJ19" i="2"/>
  <c r="AG19" i="2"/>
  <c r="AD19" i="2"/>
  <c r="AA19" i="2"/>
  <c r="F19" i="2"/>
  <c r="AO18" i="2"/>
  <c r="AN18" i="2"/>
  <c r="I18" i="2"/>
  <c r="F18" i="2"/>
  <c r="AO17" i="2"/>
  <c r="AN17" i="2"/>
  <c r="AN21" i="2" s="1"/>
  <c r="AL17" i="2"/>
  <c r="AK17" i="2"/>
  <c r="AI17" i="2"/>
  <c r="AH17" i="2"/>
  <c r="AF17" i="2"/>
  <c r="AE17" i="2"/>
  <c r="AC17" i="2"/>
  <c r="AB17" i="2"/>
  <c r="Z17" i="2"/>
  <c r="Y17" i="2"/>
  <c r="W17" i="2"/>
  <c r="V17" i="2"/>
  <c r="T17" i="2"/>
  <c r="S17" i="2"/>
  <c r="Q17" i="2"/>
  <c r="P17" i="2"/>
  <c r="N17" i="2"/>
  <c r="M17" i="2"/>
  <c r="K17" i="2"/>
  <c r="J17" i="2"/>
  <c r="H17" i="2"/>
  <c r="H21" i="2" s="1"/>
  <c r="K18" i="2" s="1"/>
  <c r="K21" i="2" s="1"/>
  <c r="N18" i="2" s="1"/>
  <c r="G17" i="2"/>
  <c r="G21" i="2" s="1"/>
  <c r="J18" i="2" s="1"/>
  <c r="J21" i="2" s="1"/>
  <c r="M18" i="2" s="1"/>
  <c r="E17" i="2"/>
  <c r="E21" i="2" s="1"/>
  <c r="D17" i="2"/>
  <c r="AP15" i="2"/>
  <c r="AM15" i="2"/>
  <c r="AJ15" i="2"/>
  <c r="AG15" i="2"/>
  <c r="AD15" i="2"/>
  <c r="AA15" i="2"/>
  <c r="X15" i="2"/>
  <c r="U15" i="2"/>
  <c r="T384" i="8" s="1"/>
  <c r="R15" i="2"/>
  <c r="S384" i="8" s="1"/>
  <c r="O15" i="2"/>
  <c r="R384" i="8" s="1"/>
  <c r="L15" i="2"/>
  <c r="P384" i="8" s="1"/>
  <c r="I15" i="2"/>
  <c r="O384" i="8" s="1"/>
  <c r="F15" i="2"/>
  <c r="N384" i="8" s="1"/>
  <c r="AP14" i="2"/>
  <c r="S39" i="6" s="1"/>
  <c r="AM14" i="2"/>
  <c r="R39" i="6" s="1"/>
  <c r="AJ14" i="2"/>
  <c r="Q39" i="6" s="1"/>
  <c r="AG14" i="2"/>
  <c r="P39" i="6" s="1"/>
  <c r="AD14" i="2"/>
  <c r="O39" i="6" s="1"/>
  <c r="AA14" i="2"/>
  <c r="N39" i="6" s="1"/>
  <c r="X14" i="2"/>
  <c r="M39" i="6" s="1"/>
  <c r="U14" i="2"/>
  <c r="L39" i="6" s="1"/>
  <c r="R14" i="2"/>
  <c r="K39" i="6" s="1"/>
  <c r="O14" i="2"/>
  <c r="J39" i="6" s="1"/>
  <c r="L14" i="2"/>
  <c r="I39" i="6" s="1"/>
  <c r="I14" i="2"/>
  <c r="H39" i="6" s="1"/>
  <c r="F14" i="2"/>
  <c r="G39" i="6" s="1"/>
  <c r="G40" i="6" s="1"/>
  <c r="N48" i="6"/>
  <c r="R12" i="2"/>
  <c r="K48" i="6" s="1"/>
  <c r="AP11" i="2"/>
  <c r="AM11" i="2"/>
  <c r="AJ11" i="2"/>
  <c r="AG11" i="2"/>
  <c r="AD11" i="2"/>
  <c r="AA11" i="2"/>
  <c r="X11" i="2"/>
  <c r="U11" i="2"/>
  <c r="AP10" i="2"/>
  <c r="AM10" i="2"/>
  <c r="AJ10" i="2"/>
  <c r="AA10" i="2"/>
  <c r="X10" i="2"/>
  <c r="L10" i="2"/>
  <c r="F10" i="2"/>
  <c r="T9" i="2"/>
  <c r="S9" i="2"/>
  <c r="F9" i="2"/>
  <c r="CN8" i="2"/>
  <c r="CM8" i="2"/>
  <c r="CK8" i="2"/>
  <c r="CJ8" i="2"/>
  <c r="CH8" i="2"/>
  <c r="CG8" i="2"/>
  <c r="CE8" i="2"/>
  <c r="CD8" i="2"/>
  <c r="CB8" i="2"/>
  <c r="CA8" i="2"/>
  <c r="BY8" i="2"/>
  <c r="BX8" i="2"/>
  <c r="BV8" i="2"/>
  <c r="BU8" i="2"/>
  <c r="BS8" i="2"/>
  <c r="BR8" i="2"/>
  <c r="BP8" i="2"/>
  <c r="BO8" i="2"/>
  <c r="BM8" i="2"/>
  <c r="BL8" i="2"/>
  <c r="BJ8" i="2"/>
  <c r="BI8" i="2"/>
  <c r="BG8" i="2"/>
  <c r="BF8" i="2"/>
  <c r="BD8" i="2"/>
  <c r="BC8" i="2"/>
  <c r="BA8" i="2"/>
  <c r="AZ8" i="2"/>
  <c r="AX8" i="2"/>
  <c r="AW8" i="2"/>
  <c r="AU8" i="2"/>
  <c r="AT8" i="2"/>
  <c r="AR8" i="2"/>
  <c r="AQ8" i="2"/>
  <c r="AO8" i="2"/>
  <c r="AN8" i="2"/>
  <c r="AL8" i="2"/>
  <c r="AK8" i="2"/>
  <c r="AI8" i="2"/>
  <c r="AH8" i="2"/>
  <c r="AF8" i="2"/>
  <c r="AE8" i="2"/>
  <c r="AC8" i="2"/>
  <c r="AB8" i="2"/>
  <c r="Z8" i="2"/>
  <c r="Y8" i="2"/>
  <c r="W8" i="2"/>
  <c r="V8" i="2"/>
  <c r="T8" i="2"/>
  <c r="S8" i="2"/>
  <c r="Q8" i="2"/>
  <c r="P8" i="2"/>
  <c r="N8" i="2"/>
  <c r="M8" i="2"/>
  <c r="K8" i="2"/>
  <c r="J8" i="2"/>
  <c r="H8" i="2"/>
  <c r="G8" i="2"/>
  <c r="E8" i="2"/>
  <c r="E12" i="2" s="1"/>
  <c r="H9" i="2" s="1"/>
  <c r="D8" i="2"/>
  <c r="D12" i="2" s="1"/>
  <c r="AP6" i="2"/>
  <c r="S45" i="6" s="1"/>
  <c r="AM6" i="2"/>
  <c r="R45" i="6" s="1"/>
  <c r="AJ6" i="2"/>
  <c r="Q45" i="6" s="1"/>
  <c r="AG6" i="2"/>
  <c r="P45" i="6" s="1"/>
  <c r="AD6" i="2"/>
  <c r="O45" i="6" s="1"/>
  <c r="AA6" i="2"/>
  <c r="N45" i="6" s="1"/>
  <c r="X6" i="2"/>
  <c r="M45" i="6" s="1"/>
  <c r="U6" i="2"/>
  <c r="L45" i="6" s="1"/>
  <c r="R6" i="2"/>
  <c r="K45" i="6" s="1"/>
  <c r="O6" i="2"/>
  <c r="J45" i="6" s="1"/>
  <c r="L6" i="2"/>
  <c r="I45" i="6" s="1"/>
  <c r="I6" i="2"/>
  <c r="H45" i="6" s="1"/>
  <c r="F6" i="2"/>
  <c r="G45" i="6" s="1"/>
  <c r="AP5" i="2"/>
  <c r="S44" i="6" s="1"/>
  <c r="AM5" i="2"/>
  <c r="R44" i="6" s="1"/>
  <c r="AJ5" i="2"/>
  <c r="Q44" i="6" s="1"/>
  <c r="AG5" i="2"/>
  <c r="P44" i="6" s="1"/>
  <c r="AD5" i="2"/>
  <c r="O44" i="6" s="1"/>
  <c r="AA5" i="2"/>
  <c r="N44" i="6" s="1"/>
  <c r="X5" i="2"/>
  <c r="M44" i="6" s="1"/>
  <c r="U5" i="2"/>
  <c r="L44" i="6" s="1"/>
  <c r="R5" i="2"/>
  <c r="K44" i="6" s="1"/>
  <c r="O5" i="2"/>
  <c r="J44" i="6" s="1"/>
  <c r="L5" i="2"/>
  <c r="I44" i="6" s="1"/>
  <c r="I5" i="2"/>
  <c r="H44" i="6" s="1"/>
  <c r="F5" i="2"/>
  <c r="G44" i="6" s="1"/>
  <c r="AE30" i="1"/>
  <c r="S46" i="6" s="1"/>
  <c r="AC30" i="1"/>
  <c r="R46" i="6" s="1"/>
  <c r="AA30" i="1"/>
  <c r="Q46" i="6" s="1"/>
  <c r="Y30" i="1"/>
  <c r="P46" i="6" s="1"/>
  <c r="W30" i="1"/>
  <c r="O46" i="6" s="1"/>
  <c r="U30" i="1"/>
  <c r="N46" i="6" s="1"/>
  <c r="S30" i="1"/>
  <c r="M46" i="6" s="1"/>
  <c r="Q30" i="1"/>
  <c r="L46" i="6" s="1"/>
  <c r="O30" i="1"/>
  <c r="K46" i="6" s="1"/>
  <c r="M30" i="1"/>
  <c r="J46" i="6" s="1"/>
  <c r="K30" i="1"/>
  <c r="I46" i="6" s="1"/>
  <c r="I30" i="1"/>
  <c r="H46" i="6" s="1"/>
  <c r="G30" i="1"/>
  <c r="G46" i="6" s="1"/>
  <c r="T40" i="6" l="1"/>
  <c r="AS15" i="2"/>
  <c r="AS17" i="2" s="1"/>
  <c r="AS21" i="2" s="1"/>
  <c r="AS8" i="2"/>
  <c r="U20" i="2"/>
  <c r="L41" i="6" s="1"/>
  <c r="X20" i="2"/>
  <c r="M41" i="6" s="1"/>
  <c r="AA20" i="2"/>
  <c r="N41" i="6" s="1"/>
  <c r="AM17" i="2"/>
  <c r="U9" i="2"/>
  <c r="AP18" i="2"/>
  <c r="BW8" i="2"/>
  <c r="X8" i="2"/>
  <c r="R8" i="2"/>
  <c r="CL8" i="2"/>
  <c r="BE8" i="2"/>
  <c r="CO8" i="2"/>
  <c r="AJ20" i="2"/>
  <c r="Q41" i="6" s="1"/>
  <c r="AD8" i="2"/>
  <c r="BH8" i="2"/>
  <c r="AG17" i="2"/>
  <c r="S12" i="2"/>
  <c r="AJ17" i="2"/>
  <c r="BK8" i="2"/>
  <c r="AQ21" i="2"/>
  <c r="L17" i="2"/>
  <c r="AD20" i="2"/>
  <c r="O41" i="6" s="1"/>
  <c r="AG20" i="2"/>
  <c r="P41" i="6" s="1"/>
  <c r="I8" i="2"/>
  <c r="AM20" i="2"/>
  <c r="R41" i="6" s="1"/>
  <c r="H12" i="2"/>
  <c r="K9" i="2" s="1"/>
  <c r="K12" i="2" s="1"/>
  <c r="N9" i="2" s="1"/>
  <c r="N12" i="2" s="1"/>
  <c r="Q9" i="2" s="1"/>
  <c r="AV8" i="2"/>
  <c r="AP20" i="2"/>
  <c r="S41" i="6" s="1"/>
  <c r="H47" i="6"/>
  <c r="J47" i="6"/>
  <c r="P209" i="8"/>
  <c r="G124" i="8"/>
  <c r="G252" i="8"/>
  <c r="G197" i="8"/>
  <c r="G242" i="8"/>
  <c r="P168" i="8"/>
  <c r="P180" i="8"/>
  <c r="G253" i="8"/>
  <c r="P177" i="8"/>
  <c r="O177" i="8" s="1"/>
  <c r="O84" i="8"/>
  <c r="G143" i="8"/>
  <c r="G41" i="8"/>
  <c r="P154" i="8"/>
  <c r="I172" i="8"/>
  <c r="G61" i="8"/>
  <c r="G173" i="8"/>
  <c r="G274" i="8"/>
  <c r="P13" i="8"/>
  <c r="O13" i="8" s="1"/>
  <c r="I22" i="8"/>
  <c r="O74" i="8"/>
  <c r="O89" i="8"/>
  <c r="O98" i="8"/>
  <c r="O101" i="8"/>
  <c r="P265" i="8"/>
  <c r="O265" i="8" s="1"/>
  <c r="G181" i="8"/>
  <c r="G142" i="8"/>
  <c r="G251" i="8"/>
  <c r="P273" i="8"/>
  <c r="O273" i="8" s="1"/>
  <c r="P218" i="8"/>
  <c r="O218" i="8" s="1"/>
  <c r="G211" i="8"/>
  <c r="G254" i="8"/>
  <c r="P139" i="8"/>
  <c r="O139" i="8" s="1"/>
  <c r="AH3" i="8"/>
  <c r="P45" i="8"/>
  <c r="O45" i="8" s="1"/>
  <c r="G13" i="8"/>
  <c r="I290" i="8"/>
  <c r="G14" i="8"/>
  <c r="G31" i="8"/>
  <c r="G132" i="8"/>
  <c r="G279" i="8"/>
  <c r="G63" i="8"/>
  <c r="O249" i="8"/>
  <c r="I112" i="8"/>
  <c r="O103" i="8"/>
  <c r="O281" i="8"/>
  <c r="O155" i="8"/>
  <c r="L184" i="8"/>
  <c r="G278" i="8"/>
  <c r="I229" i="8"/>
  <c r="L67" i="8"/>
  <c r="G224" i="8"/>
  <c r="P43" i="8"/>
  <c r="O43" i="8" s="1"/>
  <c r="P57" i="8"/>
  <c r="O57" i="8" s="1"/>
  <c r="G121" i="8"/>
  <c r="G44" i="8"/>
  <c r="G117" i="8"/>
  <c r="P262" i="8"/>
  <c r="G174" i="8"/>
  <c r="P236" i="8"/>
  <c r="O236" i="8" s="1"/>
  <c r="G64" i="8"/>
  <c r="G183" i="8"/>
  <c r="I212" i="8"/>
  <c r="M151" i="8"/>
  <c r="L151" i="8" s="1"/>
  <c r="M16" i="8"/>
  <c r="L16" i="8" s="1"/>
  <c r="G104" i="8"/>
  <c r="L134" i="8"/>
  <c r="P280" i="8"/>
  <c r="O280" i="8" s="1"/>
  <c r="G277" i="8"/>
  <c r="G111" i="8"/>
  <c r="G170" i="8"/>
  <c r="L206" i="8"/>
  <c r="G270" i="8"/>
  <c r="G195" i="8"/>
  <c r="O170" i="8"/>
  <c r="G235" i="8"/>
  <c r="G12" i="8"/>
  <c r="G37" i="8"/>
  <c r="P181" i="8"/>
  <c r="O181" i="8" s="1"/>
  <c r="M278" i="8"/>
  <c r="L278" i="8" s="1"/>
  <c r="L103" i="8"/>
  <c r="G249" i="8"/>
  <c r="L219" i="8"/>
  <c r="O240" i="8"/>
  <c r="O245" i="8"/>
  <c r="O130" i="8"/>
  <c r="M279" i="8"/>
  <c r="L279" i="8" s="1"/>
  <c r="L205" i="8"/>
  <c r="P263" i="8"/>
  <c r="O263" i="8" s="1"/>
  <c r="O131" i="8"/>
  <c r="G213" i="8"/>
  <c r="I255" i="8"/>
  <c r="I269" i="8"/>
  <c r="G57" i="8"/>
  <c r="G176" i="8"/>
  <c r="M193" i="8"/>
  <c r="I193" i="8" s="1"/>
  <c r="L261" i="8"/>
  <c r="G273" i="8"/>
  <c r="G34" i="8"/>
  <c r="M34" i="8"/>
  <c r="L34" i="8" s="1"/>
  <c r="L73" i="8"/>
  <c r="L97" i="8"/>
  <c r="G199" i="8"/>
  <c r="O223" i="8"/>
  <c r="G147" i="8"/>
  <c r="O85" i="8"/>
  <c r="O113" i="8"/>
  <c r="L230" i="8"/>
  <c r="O171" i="8"/>
  <c r="G219" i="8"/>
  <c r="M139" i="8"/>
  <c r="L139" i="8" s="1"/>
  <c r="G187" i="8"/>
  <c r="M191" i="8"/>
  <c r="P215" i="8"/>
  <c r="O215" i="8" s="1"/>
  <c r="G236" i="8"/>
  <c r="P274" i="8"/>
  <c r="O274" i="8" s="1"/>
  <c r="L30" i="8"/>
  <c r="P25" i="8"/>
  <c r="O25" i="8" s="1"/>
  <c r="G52" i="8"/>
  <c r="I61" i="8"/>
  <c r="G151" i="8"/>
  <c r="G208" i="8"/>
  <c r="P219" i="8"/>
  <c r="I219" i="8" s="1"/>
  <c r="G241" i="8"/>
  <c r="L239" i="8"/>
  <c r="L109" i="8"/>
  <c r="L179" i="8"/>
  <c r="L200" i="8"/>
  <c r="G263" i="8"/>
  <c r="L95" i="8"/>
  <c r="L124" i="8"/>
  <c r="O134" i="8"/>
  <c r="O61" i="8"/>
  <c r="L83" i="8"/>
  <c r="P17" i="8"/>
  <c r="O17" i="8" s="1"/>
  <c r="L66" i="8"/>
  <c r="M120" i="8"/>
  <c r="L120" i="8" s="1"/>
  <c r="G128" i="8"/>
  <c r="P137" i="8"/>
  <c r="O137" i="8" s="1"/>
  <c r="L145" i="8"/>
  <c r="G155" i="8"/>
  <c r="G164" i="8"/>
  <c r="L227" i="8"/>
  <c r="G11" i="8"/>
  <c r="G193" i="8"/>
  <c r="G246" i="8"/>
  <c r="P271" i="8"/>
  <c r="O271" i="8" s="1"/>
  <c r="P275" i="8"/>
  <c r="O275" i="8" s="1"/>
  <c r="G233" i="8"/>
  <c r="G152" i="8"/>
  <c r="G218" i="8"/>
  <c r="M188" i="8"/>
  <c r="I188" i="8" s="1"/>
  <c r="G189" i="8"/>
  <c r="G106" i="8"/>
  <c r="L78" i="8"/>
  <c r="L81" i="8"/>
  <c r="O189" i="8"/>
  <c r="O32" i="8"/>
  <c r="O106" i="8"/>
  <c r="O132" i="8"/>
  <c r="M189" i="8"/>
  <c r="I189" i="8" s="1"/>
  <c r="O243" i="8"/>
  <c r="G53" i="8"/>
  <c r="G24" i="8"/>
  <c r="O58" i="8"/>
  <c r="O228" i="8"/>
  <c r="G256" i="8"/>
  <c r="L72" i="8"/>
  <c r="P138" i="8"/>
  <c r="O138" i="8" s="1"/>
  <c r="I8" i="8"/>
  <c r="H5" i="6" s="1"/>
  <c r="G68" i="8"/>
  <c r="G153" i="8"/>
  <c r="G210" i="8"/>
  <c r="P251" i="8"/>
  <c r="O251" i="8" s="1"/>
  <c r="L226" i="8"/>
  <c r="P16" i="8"/>
  <c r="O16" i="8" s="1"/>
  <c r="G25" i="8"/>
  <c r="G55" i="8"/>
  <c r="G107" i="8"/>
  <c r="O111" i="8"/>
  <c r="M135" i="8"/>
  <c r="L135" i="8" s="1"/>
  <c r="O232" i="8"/>
  <c r="G146" i="8"/>
  <c r="I197" i="8"/>
  <c r="H197" i="8" s="1"/>
  <c r="O226" i="8"/>
  <c r="L241" i="8"/>
  <c r="L270" i="8"/>
  <c r="L51" i="8"/>
  <c r="G60" i="8"/>
  <c r="G266" i="8"/>
  <c r="O99" i="8"/>
  <c r="I129" i="8"/>
  <c r="G237" i="8"/>
  <c r="P24" i="8"/>
  <c r="O24" i="8" s="1"/>
  <c r="L85" i="8"/>
  <c r="L88" i="8"/>
  <c r="L94" i="8"/>
  <c r="P121" i="8"/>
  <c r="O121" i="8" s="1"/>
  <c r="G184" i="8"/>
  <c r="M46" i="8"/>
  <c r="L46" i="8" s="1"/>
  <c r="O76" i="8"/>
  <c r="O79" i="8"/>
  <c r="O100" i="8"/>
  <c r="I123" i="8"/>
  <c r="H123" i="8" s="1"/>
  <c r="M136" i="8"/>
  <c r="L136" i="8" s="1"/>
  <c r="P160" i="8"/>
  <c r="O160" i="8" s="1"/>
  <c r="P278" i="8"/>
  <c r="O278" i="8" s="1"/>
  <c r="M17" i="8"/>
  <c r="L17" i="8" s="1"/>
  <c r="L26" i="8"/>
  <c r="P65" i="8"/>
  <c r="I65" i="8" s="1"/>
  <c r="L228" i="8"/>
  <c r="I299" i="8"/>
  <c r="G26" i="8"/>
  <c r="O133" i="8"/>
  <c r="O173" i="8"/>
  <c r="O108" i="8"/>
  <c r="P136" i="8"/>
  <c r="O136" i="8" s="1"/>
  <c r="G206" i="8"/>
  <c r="O246" i="8"/>
  <c r="G250" i="8"/>
  <c r="G255" i="8"/>
  <c r="G259" i="8"/>
  <c r="L71" i="8"/>
  <c r="G190" i="8"/>
  <c r="M194" i="8"/>
  <c r="L194" i="8" s="1"/>
  <c r="L250" i="8"/>
  <c r="M23" i="8"/>
  <c r="L23" i="8" s="1"/>
  <c r="P39" i="8"/>
  <c r="O39" i="8" s="1"/>
  <c r="L77" i="8"/>
  <c r="G119" i="8"/>
  <c r="G137" i="8"/>
  <c r="G223" i="8"/>
  <c r="P250" i="8"/>
  <c r="O255" i="8"/>
  <c r="L89" i="8"/>
  <c r="O95" i="8"/>
  <c r="G239" i="8"/>
  <c r="L105" i="8"/>
  <c r="P158" i="8"/>
  <c r="O158" i="8" s="1"/>
  <c r="G167" i="8"/>
  <c r="G191" i="8"/>
  <c r="P272" i="8"/>
  <c r="O272" i="8" s="1"/>
  <c r="M199" i="8"/>
  <c r="L199" i="8" s="1"/>
  <c r="M280" i="8"/>
  <c r="L280" i="8" s="1"/>
  <c r="O191" i="8"/>
  <c r="L235" i="8"/>
  <c r="M37" i="8"/>
  <c r="L37" i="8" s="1"/>
  <c r="P44" i="8"/>
  <c r="O44" i="8" s="1"/>
  <c r="O115" i="8"/>
  <c r="M141" i="8"/>
  <c r="L141" i="8" s="1"/>
  <c r="O186" i="8"/>
  <c r="P199" i="8"/>
  <c r="O199" i="8" s="1"/>
  <c r="G21" i="8"/>
  <c r="G54" i="8"/>
  <c r="O128" i="8"/>
  <c r="I183" i="8"/>
  <c r="L215" i="8"/>
  <c r="L240" i="8"/>
  <c r="O78" i="8"/>
  <c r="P37" i="8"/>
  <c r="O37" i="8" s="1"/>
  <c r="G50" i="8"/>
  <c r="L87" i="8"/>
  <c r="L90" i="8"/>
  <c r="P120" i="8"/>
  <c r="O120" i="8" s="1"/>
  <c r="G125" i="8"/>
  <c r="I164" i="8"/>
  <c r="P235" i="8"/>
  <c r="O235" i="8" s="1"/>
  <c r="G281" i="8"/>
  <c r="L107" i="8"/>
  <c r="G154" i="8"/>
  <c r="M12" i="8"/>
  <c r="L12" i="8" s="1"/>
  <c r="G20" i="8"/>
  <c r="G42" i="8"/>
  <c r="G46" i="8"/>
  <c r="P54" i="8"/>
  <c r="O54" i="8" s="1"/>
  <c r="T162" i="8"/>
  <c r="G180" i="8"/>
  <c r="O88" i="8"/>
  <c r="G112" i="8"/>
  <c r="L125" i="8"/>
  <c r="G135" i="8"/>
  <c r="M138" i="8"/>
  <c r="L138" i="8" s="1"/>
  <c r="I180" i="8"/>
  <c r="G222" i="8"/>
  <c r="O247" i="8"/>
  <c r="O91" i="8"/>
  <c r="P15" i="8"/>
  <c r="O15" i="8" s="1"/>
  <c r="P31" i="8"/>
  <c r="O31" i="8" s="1"/>
  <c r="G39" i="8"/>
  <c r="M42" i="8"/>
  <c r="L42" i="8" s="1"/>
  <c r="G67" i="8"/>
  <c r="M121" i="8"/>
  <c r="L121" i="8" s="1"/>
  <c r="G129" i="8"/>
  <c r="L170" i="8"/>
  <c r="O188" i="8"/>
  <c r="Z162" i="8"/>
  <c r="O116" i="8"/>
  <c r="L54" i="8"/>
  <c r="O94" i="8"/>
  <c r="G32" i="8"/>
  <c r="O42" i="8"/>
  <c r="G59" i="8"/>
  <c r="O83" i="8"/>
  <c r="L86" i="8"/>
  <c r="O112" i="8"/>
  <c r="O129" i="8"/>
  <c r="G161" i="8"/>
  <c r="I184" i="8"/>
  <c r="I222" i="8"/>
  <c r="M271" i="8"/>
  <c r="L74" i="8"/>
  <c r="G43" i="8"/>
  <c r="L55" i="8"/>
  <c r="I59" i="8"/>
  <c r="M63" i="8"/>
  <c r="L63" i="8" s="1"/>
  <c r="O86" i="8"/>
  <c r="T122" i="8"/>
  <c r="G113" i="8"/>
  <c r="P135" i="8"/>
  <c r="O135" i="8" s="1"/>
  <c r="P161" i="8"/>
  <c r="O161" i="8" s="1"/>
  <c r="T169" i="8"/>
  <c r="O193" i="8"/>
  <c r="O197" i="8"/>
  <c r="P207" i="8"/>
  <c r="I207" i="8" s="1"/>
  <c r="P214" i="8"/>
  <c r="O214" i="8" s="1"/>
  <c r="G248" i="8"/>
  <c r="Z282" i="8"/>
  <c r="L52" i="8"/>
  <c r="O59" i="8"/>
  <c r="O72" i="8"/>
  <c r="L75" i="8"/>
  <c r="L98" i="8"/>
  <c r="G139" i="8"/>
  <c r="L155" i="8"/>
  <c r="G177" i="8"/>
  <c r="L218" i="8"/>
  <c r="AF237" i="8"/>
  <c r="O248" i="8"/>
  <c r="L256" i="8"/>
  <c r="I113" i="8"/>
  <c r="G159" i="8"/>
  <c r="G264" i="8"/>
  <c r="G114" i="8"/>
  <c r="G130" i="8"/>
  <c r="M146" i="8"/>
  <c r="L146" i="8" s="1"/>
  <c r="I205" i="8"/>
  <c r="L84" i="8"/>
  <c r="G171" i="8"/>
  <c r="O194" i="8"/>
  <c r="G205" i="8"/>
  <c r="G212" i="8"/>
  <c r="G229" i="8"/>
  <c r="G238" i="8"/>
  <c r="P252" i="8"/>
  <c r="O252" i="8" s="1"/>
  <c r="L264" i="8"/>
  <c r="G109" i="8"/>
  <c r="O118" i="8"/>
  <c r="P201" i="8"/>
  <c r="O201" i="8" s="1"/>
  <c r="M276" i="8"/>
  <c r="L276" i="8" s="1"/>
  <c r="P258" i="8"/>
  <c r="I258" i="8" s="1"/>
  <c r="O21" i="8"/>
  <c r="L185" i="8"/>
  <c r="L56" i="8"/>
  <c r="G17" i="8"/>
  <c r="P40" i="8"/>
  <c r="O40" i="8" s="1"/>
  <c r="O60" i="8"/>
  <c r="L119" i="8"/>
  <c r="G178" i="8"/>
  <c r="G185" i="8"/>
  <c r="O190" i="8"/>
  <c r="O229" i="8"/>
  <c r="G257" i="8"/>
  <c r="O93" i="8"/>
  <c r="P149" i="8"/>
  <c r="O149" i="8" s="1"/>
  <c r="T174" i="8"/>
  <c r="M174" i="8" s="1"/>
  <c r="L174" i="8" s="1"/>
  <c r="M190" i="8"/>
  <c r="L190" i="8" s="1"/>
  <c r="G216" i="8"/>
  <c r="O224" i="8"/>
  <c r="O269" i="8"/>
  <c r="G110" i="8"/>
  <c r="I115" i="8"/>
  <c r="P146" i="8"/>
  <c r="O146" i="8" s="1"/>
  <c r="I209" i="8"/>
  <c r="L60" i="8"/>
  <c r="O96" i="8"/>
  <c r="G120" i="8"/>
  <c r="G131" i="8"/>
  <c r="I134" i="8"/>
  <c r="G160" i="8"/>
  <c r="L186" i="8"/>
  <c r="O195" i="8"/>
  <c r="M273" i="8"/>
  <c r="P41" i="8"/>
  <c r="O41" i="8" s="1"/>
  <c r="L33" i="8"/>
  <c r="M137" i="8"/>
  <c r="L137" i="8" s="1"/>
  <c r="G179" i="8"/>
  <c r="AC230" i="8"/>
  <c r="P230" i="8" s="1"/>
  <c r="O230" i="8" s="1"/>
  <c r="W268" i="8"/>
  <c r="M195" i="8"/>
  <c r="I195" i="8" s="1"/>
  <c r="Z268" i="8"/>
  <c r="G38" i="8"/>
  <c r="M41" i="8"/>
  <c r="L41" i="8" s="1"/>
  <c r="G62" i="8"/>
  <c r="G116" i="8"/>
  <c r="P140" i="8"/>
  <c r="O140" i="8" s="1"/>
  <c r="I246" i="8"/>
  <c r="G23" i="8"/>
  <c r="G66" i="8"/>
  <c r="I116" i="8"/>
  <c r="G141" i="8"/>
  <c r="P143" i="8"/>
  <c r="O143" i="8" s="1"/>
  <c r="M168" i="8"/>
  <c r="L168" i="8" s="1"/>
  <c r="O172" i="8"/>
  <c r="I243" i="8"/>
  <c r="AG39" i="6"/>
  <c r="K47" i="6"/>
  <c r="N47" i="6"/>
  <c r="O47" i="6"/>
  <c r="M47" i="6"/>
  <c r="J40" i="6"/>
  <c r="Q47" i="6"/>
  <c r="N40" i="6"/>
  <c r="P152" i="8"/>
  <c r="O152" i="8" s="1"/>
  <c r="L53" i="8"/>
  <c r="P153" i="8"/>
  <c r="O153" i="8" s="1"/>
  <c r="P179" i="8"/>
  <c r="O179" i="8" s="1"/>
  <c r="M154" i="8"/>
  <c r="L154" i="8" s="1"/>
  <c r="O107" i="8"/>
  <c r="I107" i="8"/>
  <c r="O227" i="8"/>
  <c r="I227" i="8"/>
  <c r="AC237" i="8"/>
  <c r="P233" i="8"/>
  <c r="O233" i="8" s="1"/>
  <c r="I241" i="8"/>
  <c r="O241" i="8"/>
  <c r="BQ8" i="2"/>
  <c r="I124" i="8"/>
  <c r="H124" i="8" s="1"/>
  <c r="M167" i="8"/>
  <c r="L167" i="8" s="1"/>
  <c r="O209" i="8"/>
  <c r="I47" i="6"/>
  <c r="AM8" i="2"/>
  <c r="AO21" i="2"/>
  <c r="AR21" i="2" s="1"/>
  <c r="M14" i="8"/>
  <c r="L14" i="8" s="1"/>
  <c r="O26" i="8"/>
  <c r="L110" i="8"/>
  <c r="G203" i="8"/>
  <c r="O221" i="8"/>
  <c r="L238" i="8"/>
  <c r="AF254" i="8"/>
  <c r="AP8" i="2"/>
  <c r="AP17" i="2"/>
  <c r="L65" i="8"/>
  <c r="G158" i="8"/>
  <c r="M160" i="8"/>
  <c r="L160" i="8" s="1"/>
  <c r="O164" i="8"/>
  <c r="AF211" i="8"/>
  <c r="L212" i="8"/>
  <c r="L265" i="8"/>
  <c r="P267" i="8"/>
  <c r="O267" i="8" s="1"/>
  <c r="M277" i="8"/>
  <c r="M24" i="8"/>
  <c r="L24" i="8" s="1"/>
  <c r="L92" i="8"/>
  <c r="G144" i="8"/>
  <c r="O187" i="8"/>
  <c r="G198" i="8"/>
  <c r="G201" i="8"/>
  <c r="O212" i="8"/>
  <c r="L222" i="8"/>
  <c r="O238" i="8"/>
  <c r="G265" i="8"/>
  <c r="P277" i="8"/>
  <c r="O277" i="8" s="1"/>
  <c r="P62" i="8"/>
  <c r="O62" i="8" s="1"/>
  <c r="G134" i="8"/>
  <c r="M147" i="8"/>
  <c r="P167" i="8"/>
  <c r="O167" i="8" s="1"/>
  <c r="G207" i="8"/>
  <c r="P257" i="8"/>
  <c r="O257" i="8" s="1"/>
  <c r="W282" i="8"/>
  <c r="M38" i="6"/>
  <c r="M40" i="6" s="1"/>
  <c r="L22" i="8"/>
  <c r="W69" i="8"/>
  <c r="O75" i="8"/>
  <c r="O114" i="8"/>
  <c r="I125" i="8"/>
  <c r="G145" i="8"/>
  <c r="G150" i="8"/>
  <c r="O174" i="8"/>
  <c r="P203" i="8"/>
  <c r="O203" i="8" s="1"/>
  <c r="L207" i="8"/>
  <c r="L47" i="6"/>
  <c r="P14" i="8"/>
  <c r="O14" i="8" s="1"/>
  <c r="AF122" i="8"/>
  <c r="O154" i="8"/>
  <c r="T204" i="8"/>
  <c r="G258" i="8"/>
  <c r="G269" i="8"/>
  <c r="O40" i="6"/>
  <c r="G9" i="8"/>
  <c r="G15" i="8"/>
  <c r="G27" i="8"/>
  <c r="M43" i="8"/>
  <c r="L43" i="8" s="1"/>
  <c r="P56" i="8"/>
  <c r="O56" i="8" s="1"/>
  <c r="L59" i="8"/>
  <c r="M68" i="8"/>
  <c r="L68" i="8" s="1"/>
  <c r="L101" i="8"/>
  <c r="M150" i="8"/>
  <c r="L150" i="8" s="1"/>
  <c r="G165" i="8"/>
  <c r="M201" i="8"/>
  <c r="I245" i="8"/>
  <c r="G275" i="8"/>
  <c r="P53" i="8"/>
  <c r="O53" i="8" s="1"/>
  <c r="Z122" i="8"/>
  <c r="O262" i="8"/>
  <c r="U17" i="2"/>
  <c r="M9" i="8"/>
  <c r="L9" i="8" s="1"/>
  <c r="P12" i="8"/>
  <c r="G51" i="8"/>
  <c r="G105" i="8"/>
  <c r="G115" i="8"/>
  <c r="G118" i="8"/>
  <c r="O125" i="8"/>
  <c r="O145" i="8"/>
  <c r="P147" i="8"/>
  <c r="O147" i="8" s="1"/>
  <c r="G192" i="8"/>
  <c r="P198" i="8"/>
  <c r="O198" i="8" s="1"/>
  <c r="M275" i="8"/>
  <c r="L275" i="8" s="1"/>
  <c r="I281" i="8"/>
  <c r="R47" i="6"/>
  <c r="CF8" i="2"/>
  <c r="W18" i="8"/>
  <c r="M142" i="8"/>
  <c r="L142" i="8" s="1"/>
  <c r="I223" i="8"/>
  <c r="L281" i="8"/>
  <c r="H70" i="9"/>
  <c r="X17" i="2"/>
  <c r="Z18" i="8"/>
  <c r="M25" i="8"/>
  <c r="L25" i="8" s="1"/>
  <c r="M38" i="8"/>
  <c r="L38" i="8" s="1"/>
  <c r="O73" i="8"/>
  <c r="L76" i="8"/>
  <c r="O87" i="8"/>
  <c r="L93" i="8"/>
  <c r="G108" i="8"/>
  <c r="P150" i="8"/>
  <c r="O150" i="8" s="1"/>
  <c r="L175" i="8"/>
  <c r="O192" i="8"/>
  <c r="I249" i="8"/>
  <c r="S47" i="6"/>
  <c r="BB8" i="2"/>
  <c r="CI8" i="2"/>
  <c r="M35" i="8"/>
  <c r="L35" i="8" s="1"/>
  <c r="L108" i="8"/>
  <c r="O168" i="8"/>
  <c r="G175" i="8"/>
  <c r="M192" i="8"/>
  <c r="L192" i="8" s="1"/>
  <c r="T242" i="8"/>
  <c r="M242" i="8" s="1"/>
  <c r="L242" i="8" s="1"/>
  <c r="T254" i="8"/>
  <c r="M254" i="8" s="1"/>
  <c r="L254" i="8" s="1"/>
  <c r="L266" i="8"/>
  <c r="AA17" i="2"/>
  <c r="L82" i="8"/>
  <c r="I185" i="8"/>
  <c r="T220" i="8"/>
  <c r="M220" i="8" s="1"/>
  <c r="L220" i="8" s="1"/>
  <c r="L249" i="8"/>
  <c r="P27" i="8"/>
  <c r="O27" i="8" s="1"/>
  <c r="P35" i="8"/>
  <c r="O35" i="8" s="1"/>
  <c r="O82" i="8"/>
  <c r="L99" i="8"/>
  <c r="G126" i="8"/>
  <c r="P142" i="8"/>
  <c r="O142" i="8" s="1"/>
  <c r="G162" i="8"/>
  <c r="G166" i="8"/>
  <c r="G182" i="8"/>
  <c r="P210" i="8"/>
  <c r="O210" i="8" s="1"/>
  <c r="L246" i="8"/>
  <c r="G276" i="8"/>
  <c r="T28" i="8"/>
  <c r="P63" i="8"/>
  <c r="O63" i="8" s="1"/>
  <c r="G140" i="8"/>
  <c r="M153" i="8"/>
  <c r="L153" i="8" s="1"/>
  <c r="G202" i="8"/>
  <c r="O205" i="8"/>
  <c r="G240" i="8"/>
  <c r="AA8" i="2"/>
  <c r="AD17" i="2"/>
  <c r="M13" i="8"/>
  <c r="I13" i="8" s="1"/>
  <c r="L102" i="8"/>
  <c r="L112" i="8"/>
  <c r="L116" i="8"/>
  <c r="O126" i="8"/>
  <c r="P66" i="8"/>
  <c r="I66" i="8" s="1"/>
  <c r="P148" i="8"/>
  <c r="O148" i="8" s="1"/>
  <c r="L157" i="8"/>
  <c r="W162" i="8"/>
  <c r="M166" i="8"/>
  <c r="L166" i="8" s="1"/>
  <c r="L229" i="8"/>
  <c r="G36" i="8"/>
  <c r="L61" i="8"/>
  <c r="O71" i="8"/>
  <c r="G157" i="8"/>
  <c r="I240" i="8"/>
  <c r="L253" i="8"/>
  <c r="T259" i="8"/>
  <c r="M259" i="8" s="1"/>
  <c r="L259" i="8" s="1"/>
  <c r="AC12" i="2"/>
  <c r="AF9" i="2" s="1"/>
  <c r="AF12" i="2" s="1"/>
  <c r="AI9" i="2" s="1"/>
  <c r="AI12" i="2" s="1"/>
  <c r="AL9" i="2" s="1"/>
  <c r="AL12" i="2" s="1"/>
  <c r="AO9" i="2" s="1"/>
  <c r="AO12" i="2" s="1"/>
  <c r="AR9" i="2" s="1"/>
  <c r="M39" i="8"/>
  <c r="G138" i="8"/>
  <c r="O157" i="8"/>
  <c r="G163" i="8"/>
  <c r="I186" i="8"/>
  <c r="P256" i="8"/>
  <c r="O256" i="8" s="1"/>
  <c r="P276" i="8"/>
  <c r="O276" i="8" s="1"/>
  <c r="AF28" i="8"/>
  <c r="P23" i="8"/>
  <c r="O23" i="8" s="1"/>
  <c r="I26" i="8"/>
  <c r="O33" i="8"/>
  <c r="M36" i="8"/>
  <c r="L36" i="8" s="1"/>
  <c r="L80" i="8"/>
  <c r="M106" i="8"/>
  <c r="I106" i="8" s="1"/>
  <c r="G133" i="8"/>
  <c r="G149" i="8"/>
  <c r="T182" i="8"/>
  <c r="M182" i="8" s="1"/>
  <c r="L182" i="8" s="1"/>
  <c r="G186" i="8"/>
  <c r="L197" i="8"/>
  <c r="P208" i="8"/>
  <c r="O208" i="8" s="1"/>
  <c r="G220" i="8"/>
  <c r="G226" i="8"/>
  <c r="O261" i="8"/>
  <c r="G267" i="8"/>
  <c r="H40" i="9"/>
  <c r="P47" i="6"/>
  <c r="BN8" i="2"/>
  <c r="M143" i="8"/>
  <c r="L143" i="8" s="1"/>
  <c r="Z156" i="8"/>
  <c r="P151" i="8"/>
  <c r="O151" i="8" s="1"/>
  <c r="AF162" i="8"/>
  <c r="I221" i="8"/>
  <c r="G234" i="8"/>
  <c r="G244" i="8"/>
  <c r="M267" i="8"/>
  <c r="AJ8" i="2"/>
  <c r="L21" i="8"/>
  <c r="I58" i="8"/>
  <c r="O64" i="8"/>
  <c r="O77" i="8"/>
  <c r="M149" i="8"/>
  <c r="O183" i="8"/>
  <c r="G221" i="8"/>
  <c r="G230" i="8"/>
  <c r="H55" i="9"/>
  <c r="AD12" i="2"/>
  <c r="O48" i="6" s="1"/>
  <c r="P36" i="8"/>
  <c r="O36" i="8" s="1"/>
  <c r="P55" i="8"/>
  <c r="O55" i="8" s="1"/>
  <c r="O97" i="8"/>
  <c r="L100" i="8"/>
  <c r="L164" i="8"/>
  <c r="AF182" i="8"/>
  <c r="P202" i="8"/>
  <c r="O202" i="8" s="1"/>
  <c r="G209" i="8"/>
  <c r="G215" i="8"/>
  <c r="P217" i="8"/>
  <c r="I217" i="8" s="1"/>
  <c r="O244" i="8"/>
  <c r="P253" i="8"/>
  <c r="O253" i="8" s="1"/>
  <c r="P264" i="8"/>
  <c r="I264" i="8" s="1"/>
  <c r="G280" i="8"/>
  <c r="K40" i="6"/>
  <c r="L40" i="6"/>
  <c r="Q40" i="6"/>
  <c r="P30" i="8"/>
  <c r="O30" i="8" s="1"/>
  <c r="AC47" i="8"/>
  <c r="AF47" i="8"/>
  <c r="AC69" i="8"/>
  <c r="P50" i="8"/>
  <c r="O50" i="8" s="1"/>
  <c r="P104" i="8"/>
  <c r="O104" i="8" s="1"/>
  <c r="AC122" i="8"/>
  <c r="I40" i="6"/>
  <c r="P9" i="8"/>
  <c r="O9" i="8" s="1"/>
  <c r="AC18" i="8"/>
  <c r="AF18" i="8"/>
  <c r="O18" i="2"/>
  <c r="G9" i="2"/>
  <c r="I9" i="2" s="1"/>
  <c r="F12" i="2"/>
  <c r="G48" i="6" s="1"/>
  <c r="L44" i="8"/>
  <c r="Z69" i="8"/>
  <c r="M57" i="8"/>
  <c r="O66" i="8"/>
  <c r="O119" i="8"/>
  <c r="I119" i="8"/>
  <c r="H119" i="8" s="1"/>
  <c r="P40" i="6"/>
  <c r="P20" i="8"/>
  <c r="O20" i="8" s="1"/>
  <c r="AC28" i="8"/>
  <c r="N21" i="2"/>
  <c r="Q18" i="2" s="1"/>
  <c r="Q21" i="2" s="1"/>
  <c r="T18" i="2" s="1"/>
  <c r="T21" i="2" s="1"/>
  <c r="W18" i="2" s="1"/>
  <c r="S40" i="6"/>
  <c r="M21" i="2"/>
  <c r="R40" i="6"/>
  <c r="P11" i="8"/>
  <c r="O11" i="8" s="1"/>
  <c r="P51" i="8"/>
  <c r="M104" i="8"/>
  <c r="L173" i="8"/>
  <c r="I173" i="8"/>
  <c r="H173" i="8" s="1"/>
  <c r="L216" i="8"/>
  <c r="AF69" i="8"/>
  <c r="O22" i="8"/>
  <c r="L258" i="8"/>
  <c r="G47" i="6"/>
  <c r="O17" i="2"/>
  <c r="W28" i="8"/>
  <c r="M117" i="8"/>
  <c r="M202" i="8"/>
  <c r="W204" i="8"/>
  <c r="L272" i="8"/>
  <c r="G272" i="8"/>
  <c r="BZ8" i="2"/>
  <c r="L132" i="8"/>
  <c r="I132" i="8"/>
  <c r="P176" i="8"/>
  <c r="O176" i="8" s="1"/>
  <c r="AC182" i="8"/>
  <c r="P213" i="8"/>
  <c r="O213" i="8" s="1"/>
  <c r="AC220" i="8"/>
  <c r="Z28" i="8"/>
  <c r="I110" i="8"/>
  <c r="O110" i="8"/>
  <c r="L126" i="8"/>
  <c r="I126" i="8"/>
  <c r="P216" i="8"/>
  <c r="P239" i="8"/>
  <c r="AC242" i="8"/>
  <c r="P242" i="8" s="1"/>
  <c r="O242" i="8" s="1"/>
  <c r="L243" i="8"/>
  <c r="G243" i="8"/>
  <c r="AB12" i="2"/>
  <c r="AE9" i="2" s="1"/>
  <c r="R17" i="2"/>
  <c r="L208" i="8"/>
  <c r="G214" i="8"/>
  <c r="L214" i="8"/>
  <c r="F8" i="2"/>
  <c r="CC8" i="2"/>
  <c r="T237" i="8"/>
  <c r="M237" i="8" s="1"/>
  <c r="M233" i="8"/>
  <c r="W47" i="8"/>
  <c r="M50" i="8"/>
  <c r="L64" i="8"/>
  <c r="I108" i="8"/>
  <c r="AY8" i="2"/>
  <c r="T47" i="8"/>
  <c r="AG8" i="2"/>
  <c r="L62" i="8"/>
  <c r="W144" i="8"/>
  <c r="P34" i="8"/>
  <c r="O34" i="8" s="1"/>
  <c r="P52" i="8"/>
  <c r="P68" i="8"/>
  <c r="G127" i="8"/>
  <c r="O127" i="8"/>
  <c r="M140" i="8"/>
  <c r="I177" i="8"/>
  <c r="L177" i="8"/>
  <c r="O180" i="8"/>
  <c r="I21" i="8"/>
  <c r="T69" i="8"/>
  <c r="W122" i="8"/>
  <c r="M114" i="8"/>
  <c r="O124" i="8"/>
  <c r="AF220" i="8"/>
  <c r="O105" i="8"/>
  <c r="I105" i="8"/>
  <c r="L127" i="8"/>
  <c r="I127" i="8"/>
  <c r="L130" i="8"/>
  <c r="I130" i="8"/>
  <c r="T133" i="8"/>
  <c r="M133" i="8" s="1"/>
  <c r="P206" i="8"/>
  <c r="O206" i="8" s="1"/>
  <c r="AC211" i="8"/>
  <c r="L234" i="8"/>
  <c r="L8" i="2"/>
  <c r="G16" i="8"/>
  <c r="I60" i="8"/>
  <c r="G65" i="8"/>
  <c r="AF144" i="8"/>
  <c r="W156" i="8"/>
  <c r="T18" i="8"/>
  <c r="L118" i="8"/>
  <c r="I118" i="8"/>
  <c r="G30" i="8"/>
  <c r="P38" i="8"/>
  <c r="O38" i="8" s="1"/>
  <c r="M40" i="8"/>
  <c r="AF268" i="8"/>
  <c r="O8" i="2"/>
  <c r="M11" i="8"/>
  <c r="M165" i="8"/>
  <c r="Z169" i="8"/>
  <c r="L181" i="8"/>
  <c r="L191" i="8"/>
  <c r="I191" i="8"/>
  <c r="M244" i="8"/>
  <c r="T248" i="8"/>
  <c r="M248" i="8" s="1"/>
  <c r="AC156" i="8"/>
  <c r="P165" i="8"/>
  <c r="O165" i="8" s="1"/>
  <c r="AC169" i="8"/>
  <c r="O250" i="8"/>
  <c r="I250" i="8"/>
  <c r="AF169" i="8"/>
  <c r="O175" i="8"/>
  <c r="O178" i="8"/>
  <c r="I178" i="8"/>
  <c r="O222" i="8"/>
  <c r="F17" i="2"/>
  <c r="F21" i="2" s="1"/>
  <c r="M45" i="8"/>
  <c r="L128" i="8"/>
  <c r="I128" i="8"/>
  <c r="L232" i="8"/>
  <c r="G232" i="8"/>
  <c r="T12" i="2"/>
  <c r="W9" i="2" s="1"/>
  <c r="W12" i="2" s="1"/>
  <c r="Z9" i="2" s="1"/>
  <c r="M32" i="8"/>
  <c r="Z47" i="8"/>
  <c r="L79" i="8"/>
  <c r="I131" i="8"/>
  <c r="L131" i="8"/>
  <c r="AC204" i="8"/>
  <c r="L251" i="8"/>
  <c r="AF282" i="8"/>
  <c r="U8" i="2"/>
  <c r="I17" i="2"/>
  <c r="I21" i="2" s="1"/>
  <c r="L18" i="2" s="1"/>
  <c r="G33" i="8"/>
  <c r="G58" i="8"/>
  <c r="P67" i="8"/>
  <c r="P141" i="8"/>
  <c r="O141" i="8" s="1"/>
  <c r="Z144" i="8"/>
  <c r="O196" i="8"/>
  <c r="G196" i="8"/>
  <c r="BT8" i="2"/>
  <c r="M20" i="8"/>
  <c r="G22" i="8"/>
  <c r="M27" i="8"/>
  <c r="I33" i="8"/>
  <c r="L58" i="8"/>
  <c r="O109" i="8"/>
  <c r="I109" i="8"/>
  <c r="AC162" i="8"/>
  <c r="P159" i="8"/>
  <c r="O159" i="8" s="1"/>
  <c r="I163" i="8"/>
  <c r="L163" i="8"/>
  <c r="AF204" i="8"/>
  <c r="M159" i="8"/>
  <c r="L180" i="8"/>
  <c r="AC144" i="8"/>
  <c r="M152" i="8"/>
  <c r="G156" i="8"/>
  <c r="M176" i="8"/>
  <c r="L178" i="8"/>
  <c r="O184" i="8"/>
  <c r="M263" i="8"/>
  <c r="L113" i="8"/>
  <c r="G148" i="8"/>
  <c r="L161" i="8"/>
  <c r="O163" i="8"/>
  <c r="G227" i="8"/>
  <c r="I232" i="8"/>
  <c r="L236" i="8"/>
  <c r="M252" i="8"/>
  <c r="AC259" i="8"/>
  <c r="O123" i="8"/>
  <c r="T144" i="8"/>
  <c r="I145" i="8"/>
  <c r="G172" i="8"/>
  <c r="H172" i="8" s="1"/>
  <c r="M187" i="8"/>
  <c r="M274" i="8"/>
  <c r="Z196" i="8"/>
  <c r="L217" i="8"/>
  <c r="G217" i="8"/>
  <c r="P234" i="8"/>
  <c r="O234" i="8" s="1"/>
  <c r="AF259" i="8"/>
  <c r="G262" i="8"/>
  <c r="AF156" i="8"/>
  <c r="T156" i="8"/>
  <c r="M158" i="8"/>
  <c r="L213" i="8"/>
  <c r="L221" i="8"/>
  <c r="L224" i="8"/>
  <c r="I224" i="8"/>
  <c r="O92" i="8"/>
  <c r="L111" i="8"/>
  <c r="I111" i="8"/>
  <c r="G188" i="8"/>
  <c r="AC254" i="8"/>
  <c r="O102" i="8"/>
  <c r="G168" i="8"/>
  <c r="I170" i="8"/>
  <c r="L172" i="8"/>
  <c r="M148" i="8"/>
  <c r="M203" i="8"/>
  <c r="L209" i="8"/>
  <c r="T268" i="8"/>
  <c r="AC282" i="8"/>
  <c r="P270" i="8"/>
  <c r="O270" i="8" s="1"/>
  <c r="L183" i="8"/>
  <c r="T211" i="8"/>
  <c r="M211" i="8" s="1"/>
  <c r="L255" i="8"/>
  <c r="M262" i="8"/>
  <c r="G45" i="8"/>
  <c r="O80" i="8"/>
  <c r="I157" i="8"/>
  <c r="G271" i="8"/>
  <c r="M15" i="8"/>
  <c r="M31" i="8"/>
  <c r="O90" i="8"/>
  <c r="I175" i="8"/>
  <c r="O185" i="8"/>
  <c r="G200" i="8"/>
  <c r="L225" i="8"/>
  <c r="G225" i="8"/>
  <c r="I228" i="8"/>
  <c r="L257" i="8"/>
  <c r="P46" i="8"/>
  <c r="G136" i="8"/>
  <c r="P166" i="8"/>
  <c r="O166" i="8" s="1"/>
  <c r="M198" i="8"/>
  <c r="G228" i="8"/>
  <c r="T282" i="8"/>
  <c r="AC268" i="8"/>
  <c r="P266" i="8"/>
  <c r="O266" i="8" s="1"/>
  <c r="L269" i="8"/>
  <c r="P279" i="8"/>
  <c r="O279" i="8" s="1"/>
  <c r="G56" i="8"/>
  <c r="I64" i="8"/>
  <c r="I155" i="8"/>
  <c r="G204" i="8"/>
  <c r="I238" i="8"/>
  <c r="I247" i="8"/>
  <c r="I287" i="8"/>
  <c r="M171" i="8"/>
  <c r="AF225" i="8"/>
  <c r="P225" i="8" s="1"/>
  <c r="L247" i="8"/>
  <c r="G247" i="8"/>
  <c r="L91" i="8"/>
  <c r="L96" i="8"/>
  <c r="L115" i="8"/>
  <c r="W196" i="8"/>
  <c r="P200" i="8"/>
  <c r="O200" i="8" s="1"/>
  <c r="L210" i="8"/>
  <c r="I226" i="8"/>
  <c r="I278" i="8"/>
  <c r="H278" i="8" s="1"/>
  <c r="P117" i="8"/>
  <c r="O117" i="8" s="1"/>
  <c r="I265" i="8"/>
  <c r="L129" i="8"/>
  <c r="L223" i="8"/>
  <c r="L245" i="8"/>
  <c r="G245" i="8"/>
  <c r="AK5" i="6" l="1"/>
  <c r="L21" i="2"/>
  <c r="G12" i="2"/>
  <c r="AG9" i="2"/>
  <c r="AP21" i="2"/>
  <c r="J9" i="2"/>
  <c r="I12" i="2"/>
  <c r="H48" i="6" s="1"/>
  <c r="V9" i="2"/>
  <c r="V12" i="2" s="1"/>
  <c r="X12" i="2" s="1"/>
  <c r="U12" i="2"/>
  <c r="AR12" i="2"/>
  <c r="W21" i="2"/>
  <c r="Z18" i="2" s="1"/>
  <c r="Z21" i="2" s="1"/>
  <c r="AC18" i="2" s="1"/>
  <c r="AC21" i="2" s="1"/>
  <c r="AF18" i="2" s="1"/>
  <c r="AF21" i="2" s="1"/>
  <c r="AI18" i="2" s="1"/>
  <c r="AI21" i="2" s="1"/>
  <c r="AL18" i="2" s="1"/>
  <c r="H132" i="8"/>
  <c r="H61" i="8"/>
  <c r="H112" i="8"/>
  <c r="I253" i="8"/>
  <c r="H253" i="8" s="1"/>
  <c r="H116" i="8"/>
  <c r="H111" i="8"/>
  <c r="H22" i="8"/>
  <c r="Y36" i="6"/>
  <c r="Y38" i="6" s="1"/>
  <c r="Y40" i="6" s="1"/>
  <c r="H177" i="8"/>
  <c r="O219" i="8"/>
  <c r="I179" i="8"/>
  <c r="H179" i="8" s="1"/>
  <c r="H195" i="8"/>
  <c r="O217" i="8"/>
  <c r="H221" i="8"/>
  <c r="P28" i="8"/>
  <c r="U53" i="6" s="1"/>
  <c r="I273" i="8"/>
  <c r="H13" i="8"/>
  <c r="I218" i="8"/>
  <c r="H218" i="8" s="1"/>
  <c r="H224" i="8"/>
  <c r="P211" i="8"/>
  <c r="O211" i="8" s="1"/>
  <c r="H212" i="8"/>
  <c r="O264" i="8"/>
  <c r="I43" i="8"/>
  <c r="H43" i="8" s="1"/>
  <c r="H64" i="8"/>
  <c r="I257" i="8"/>
  <c r="H257" i="8" s="1"/>
  <c r="H189" i="8"/>
  <c r="I39" i="8"/>
  <c r="H39" i="8" s="1"/>
  <c r="I201" i="8"/>
  <c r="H201" i="8" s="1"/>
  <c r="L188" i="8"/>
  <c r="H170" i="8"/>
  <c r="I137" i="8"/>
  <c r="H137" i="8" s="1"/>
  <c r="I215" i="8"/>
  <c r="H215" i="8" s="1"/>
  <c r="L189" i="8"/>
  <c r="I236" i="8"/>
  <c r="H236" i="8" s="1"/>
  <c r="H155" i="8"/>
  <c r="I121" i="8"/>
  <c r="H121" i="8" s="1"/>
  <c r="H193" i="8"/>
  <c r="L193" i="8"/>
  <c r="H229" i="8"/>
  <c r="I267" i="8"/>
  <c r="H267" i="8" s="1"/>
  <c r="H269" i="8"/>
  <c r="H241" i="8"/>
  <c r="H184" i="8"/>
  <c r="I271" i="8"/>
  <c r="H271" i="8" s="1"/>
  <c r="H125" i="8"/>
  <c r="H191" i="8"/>
  <c r="H273" i="8"/>
  <c r="I149" i="8"/>
  <c r="H149" i="8" s="1"/>
  <c r="I181" i="8"/>
  <c r="H181" i="8" s="1"/>
  <c r="O207" i="8"/>
  <c r="L271" i="8"/>
  <c r="M268" i="8"/>
  <c r="V59" i="6" s="1"/>
  <c r="I120" i="8"/>
  <c r="H120" i="8" s="1"/>
  <c r="I235" i="8"/>
  <c r="H235" i="8" s="1"/>
  <c r="I54" i="8"/>
  <c r="H54" i="8" s="1"/>
  <c r="H246" i="8"/>
  <c r="L201" i="8"/>
  <c r="H58" i="8"/>
  <c r="L267" i="8"/>
  <c r="H115" i="8"/>
  <c r="H255" i="8"/>
  <c r="I199" i="8"/>
  <c r="H199" i="8" s="1"/>
  <c r="H113" i="8"/>
  <c r="I16" i="8"/>
  <c r="H16" i="8" s="1"/>
  <c r="H258" i="8"/>
  <c r="I37" i="8"/>
  <c r="H37" i="8" s="1"/>
  <c r="L195" i="8"/>
  <c r="H281" i="8"/>
  <c r="I174" i="8"/>
  <c r="H174" i="8" s="1"/>
  <c r="P254" i="8"/>
  <c r="O254" i="8" s="1"/>
  <c r="H250" i="8"/>
  <c r="I35" i="8"/>
  <c r="H35" i="8" s="1"/>
  <c r="H106" i="8"/>
  <c r="I44" i="8"/>
  <c r="H44" i="8" s="1"/>
  <c r="H249" i="8"/>
  <c r="I272" i="8"/>
  <c r="H272" i="8" s="1"/>
  <c r="I230" i="8"/>
  <c r="H230" i="8" s="1"/>
  <c r="H183" i="8"/>
  <c r="I200" i="8"/>
  <c r="H200" i="8" s="1"/>
  <c r="H219" i="8"/>
  <c r="I280" i="8"/>
  <c r="H280" i="8" s="1"/>
  <c r="I139" i="8"/>
  <c r="H139" i="8" s="1"/>
  <c r="O258" i="8"/>
  <c r="I146" i="8"/>
  <c r="H146" i="8" s="1"/>
  <c r="H164" i="8"/>
  <c r="I150" i="8"/>
  <c r="H150" i="8" s="1"/>
  <c r="I56" i="8"/>
  <c r="H56" i="8" s="1"/>
  <c r="I42" i="8"/>
  <c r="H42" i="8" s="1"/>
  <c r="P162" i="8"/>
  <c r="O162" i="8" s="1"/>
  <c r="I251" i="8"/>
  <c r="H251" i="8" s="1"/>
  <c r="H105" i="8"/>
  <c r="M162" i="8"/>
  <c r="L162" i="8" s="1"/>
  <c r="I190" i="8"/>
  <c r="H190" i="8" s="1"/>
  <c r="H109" i="8"/>
  <c r="I147" i="8"/>
  <c r="H147" i="8" s="1"/>
  <c r="H107" i="8"/>
  <c r="H118" i="8"/>
  <c r="H108" i="8"/>
  <c r="H134" i="8"/>
  <c r="H265" i="8"/>
  <c r="P268" i="8"/>
  <c r="U59" i="6" s="1"/>
  <c r="I136" i="8"/>
  <c r="H136" i="8" s="1"/>
  <c r="H223" i="8"/>
  <c r="H130" i="8"/>
  <c r="H222" i="8"/>
  <c r="H180" i="8"/>
  <c r="AF260" i="8"/>
  <c r="I276" i="8"/>
  <c r="H276" i="8" s="1"/>
  <c r="I194" i="8"/>
  <c r="H194" i="8" s="1"/>
  <c r="H110" i="8"/>
  <c r="I17" i="8"/>
  <c r="H17" i="8" s="1"/>
  <c r="I23" i="8"/>
  <c r="H23" i="8" s="1"/>
  <c r="P237" i="8"/>
  <c r="O237" i="8" s="1"/>
  <c r="H129" i="8"/>
  <c r="I151" i="8"/>
  <c r="H151" i="8" s="1"/>
  <c r="H238" i="8"/>
  <c r="H128" i="8"/>
  <c r="H65" i="8"/>
  <c r="M204" i="8"/>
  <c r="L204" i="8" s="1"/>
  <c r="H205" i="8"/>
  <c r="H207" i="8"/>
  <c r="H175" i="8"/>
  <c r="H145" i="8"/>
  <c r="I30" i="8"/>
  <c r="H30" i="8" s="1"/>
  <c r="H245" i="8"/>
  <c r="I256" i="8"/>
  <c r="H256" i="8" s="1"/>
  <c r="H60" i="8"/>
  <c r="H21" i="8"/>
  <c r="I24" i="8"/>
  <c r="H24" i="8" s="1"/>
  <c r="P156" i="8"/>
  <c r="O156" i="8" s="1"/>
  <c r="Z231" i="8"/>
  <c r="Z6" i="8" s="1"/>
  <c r="I143" i="8"/>
  <c r="H143" i="8" s="1"/>
  <c r="I142" i="8"/>
  <c r="H142" i="8" s="1"/>
  <c r="H264" i="8"/>
  <c r="O65" i="8"/>
  <c r="H188" i="8"/>
  <c r="I214" i="8"/>
  <c r="H214" i="8" s="1"/>
  <c r="H26" i="8"/>
  <c r="I302" i="8"/>
  <c r="H15" i="6" s="1"/>
  <c r="P220" i="8"/>
  <c r="O220" i="8" s="1"/>
  <c r="H217" i="8"/>
  <c r="H66" i="8"/>
  <c r="H163" i="8"/>
  <c r="P182" i="8"/>
  <c r="O182" i="8" s="1"/>
  <c r="H209" i="8"/>
  <c r="I168" i="8"/>
  <c r="H168" i="8" s="1"/>
  <c r="M196" i="8"/>
  <c r="I196" i="8" s="1"/>
  <c r="H196" i="8" s="1"/>
  <c r="P282" i="8"/>
  <c r="H185" i="8"/>
  <c r="H240" i="8"/>
  <c r="O68" i="8"/>
  <c r="I41" i="8"/>
  <c r="H41" i="8" s="1"/>
  <c r="H127" i="8"/>
  <c r="I153" i="8"/>
  <c r="H153" i="8" s="1"/>
  <c r="I63" i="8"/>
  <c r="H63" i="8" s="1"/>
  <c r="I208" i="8"/>
  <c r="H208" i="8" s="1"/>
  <c r="H227" i="8"/>
  <c r="H243" i="8"/>
  <c r="H226" i="8"/>
  <c r="I62" i="8"/>
  <c r="H62" i="8" s="1"/>
  <c r="M282" i="8"/>
  <c r="L147" i="8"/>
  <c r="I138" i="8"/>
  <c r="H138" i="8" s="1"/>
  <c r="H59" i="8"/>
  <c r="L39" i="8"/>
  <c r="I25" i="8"/>
  <c r="H25" i="8" s="1"/>
  <c r="L106" i="8"/>
  <c r="I160" i="8"/>
  <c r="H160" i="8" s="1"/>
  <c r="I192" i="8"/>
  <c r="H192" i="8" s="1"/>
  <c r="H178" i="8"/>
  <c r="L273" i="8"/>
  <c r="I277" i="8"/>
  <c r="H277" i="8" s="1"/>
  <c r="I14" i="8"/>
  <c r="H14" i="8" s="1"/>
  <c r="I135" i="8"/>
  <c r="H135" i="8" s="1"/>
  <c r="I275" i="8"/>
  <c r="H275" i="8" s="1"/>
  <c r="H126" i="8"/>
  <c r="M28" i="8"/>
  <c r="I161" i="8"/>
  <c r="H161" i="8" s="1"/>
  <c r="H131" i="8"/>
  <c r="I12" i="8"/>
  <c r="H12" i="8" s="1"/>
  <c r="AH39" i="6"/>
  <c r="I34" i="8"/>
  <c r="H34" i="8" s="1"/>
  <c r="I270" i="8"/>
  <c r="H270" i="8" s="1"/>
  <c r="P204" i="8"/>
  <c r="O204" i="8" s="1"/>
  <c r="I38" i="8"/>
  <c r="H38" i="8" s="1"/>
  <c r="I55" i="8"/>
  <c r="H55" i="8" s="1"/>
  <c r="O12" i="8"/>
  <c r="H232" i="8"/>
  <c r="H33" i="8"/>
  <c r="AF231" i="8"/>
  <c r="I9" i="8"/>
  <c r="H9" i="8" s="1"/>
  <c r="W231" i="8"/>
  <c r="W6" i="8" s="1"/>
  <c r="L13" i="8"/>
  <c r="I53" i="8"/>
  <c r="H53" i="8" s="1"/>
  <c r="H157" i="8"/>
  <c r="M144" i="8"/>
  <c r="L144" i="8" s="1"/>
  <c r="L149" i="8"/>
  <c r="M122" i="8"/>
  <c r="L277" i="8"/>
  <c r="P122" i="8"/>
  <c r="I154" i="8"/>
  <c r="H154" i="8" s="1"/>
  <c r="P144" i="8"/>
  <c r="O144" i="8" s="1"/>
  <c r="M69" i="8"/>
  <c r="V55" i="6" s="1"/>
  <c r="I167" i="8"/>
  <c r="H167" i="8" s="1"/>
  <c r="I210" i="8"/>
  <c r="H210" i="8" s="1"/>
  <c r="I36" i="8"/>
  <c r="H36" i="8" s="1"/>
  <c r="P259" i="8"/>
  <c r="O259" i="8" s="1"/>
  <c r="I141" i="8"/>
  <c r="H141" i="8" s="1"/>
  <c r="I234" i="8"/>
  <c r="H234" i="8" s="1"/>
  <c r="H186" i="8"/>
  <c r="I114" i="8"/>
  <c r="H114" i="8" s="1"/>
  <c r="L114" i="8"/>
  <c r="O51" i="8"/>
  <c r="I51" i="8"/>
  <c r="H51" i="8" s="1"/>
  <c r="L31" i="8"/>
  <c r="I31" i="8"/>
  <c r="H31" i="8" s="1"/>
  <c r="L15" i="8"/>
  <c r="I15" i="8"/>
  <c r="H15" i="8" s="1"/>
  <c r="I274" i="8"/>
  <c r="H274" i="8" s="1"/>
  <c r="L274" i="8"/>
  <c r="I45" i="8"/>
  <c r="H45" i="8" s="1"/>
  <c r="L45" i="8"/>
  <c r="AG12" i="2"/>
  <c r="P48" i="6" s="1"/>
  <c r="I176" i="8"/>
  <c r="H176" i="8" s="1"/>
  <c r="L176" i="8"/>
  <c r="L27" i="8"/>
  <c r="I27" i="8"/>
  <c r="H27" i="8" s="1"/>
  <c r="L248" i="8"/>
  <c r="I248" i="8"/>
  <c r="H248" i="8" s="1"/>
  <c r="M47" i="8"/>
  <c r="V54" i="6" s="1"/>
  <c r="I242" i="8"/>
  <c r="H242" i="8" s="1"/>
  <c r="L187" i="8"/>
  <c r="I187" i="8"/>
  <c r="H187" i="8" s="1"/>
  <c r="L244" i="8"/>
  <c r="I244" i="8"/>
  <c r="H244" i="8" s="1"/>
  <c r="M18" i="8"/>
  <c r="V52" i="6" s="1"/>
  <c r="I104" i="8"/>
  <c r="H104" i="8" s="1"/>
  <c r="L104" i="8"/>
  <c r="P18" i="2"/>
  <c r="O21" i="2"/>
  <c r="L50" i="8"/>
  <c r="I50" i="8"/>
  <c r="H50" i="8" s="1"/>
  <c r="Y9" i="2"/>
  <c r="AA9" i="2" s="1"/>
  <c r="M48" i="6"/>
  <c r="AC231" i="8"/>
  <c r="L152" i="8"/>
  <c r="I152" i="8"/>
  <c r="H152" i="8" s="1"/>
  <c r="L262" i="8"/>
  <c r="I262" i="8"/>
  <c r="H262" i="8" s="1"/>
  <c r="L133" i="8"/>
  <c r="I133" i="8"/>
  <c r="H133" i="8" s="1"/>
  <c r="I206" i="8"/>
  <c r="H206" i="8" s="1"/>
  <c r="I68" i="8"/>
  <c r="H68" i="8" s="1"/>
  <c r="P69" i="8"/>
  <c r="U55" i="6" s="1"/>
  <c r="L11" i="8"/>
  <c r="I11" i="8"/>
  <c r="H11" i="8" s="1"/>
  <c r="L140" i="8"/>
  <c r="I140" i="8"/>
  <c r="H140" i="8" s="1"/>
  <c r="X9" i="2"/>
  <c r="L48" i="6"/>
  <c r="L165" i="8"/>
  <c r="I165" i="8"/>
  <c r="H165" i="8" s="1"/>
  <c r="L233" i="8"/>
  <c r="I233" i="8"/>
  <c r="H233" i="8" s="1"/>
  <c r="L159" i="8"/>
  <c r="I159" i="8"/>
  <c r="H159" i="8" s="1"/>
  <c r="AE12" i="2"/>
  <c r="AH9" i="2" s="1"/>
  <c r="L20" i="8"/>
  <c r="I20" i="8"/>
  <c r="H20" i="8" s="1"/>
  <c r="L237" i="8"/>
  <c r="L32" i="8"/>
  <c r="I32" i="8"/>
  <c r="H32" i="8" s="1"/>
  <c r="I279" i="8"/>
  <c r="H279" i="8" s="1"/>
  <c r="I213" i="8"/>
  <c r="H213" i="8" s="1"/>
  <c r="O52" i="8"/>
  <c r="I52" i="8"/>
  <c r="H52" i="8" s="1"/>
  <c r="L202" i="8"/>
  <c r="I202" i="8"/>
  <c r="H202" i="8" s="1"/>
  <c r="L252" i="8"/>
  <c r="I252" i="8"/>
  <c r="H252" i="8" s="1"/>
  <c r="O239" i="8"/>
  <c r="I239" i="8"/>
  <c r="H239" i="8" s="1"/>
  <c r="O216" i="8"/>
  <c r="I216" i="8"/>
  <c r="H216" i="8" s="1"/>
  <c r="L198" i="8"/>
  <c r="I198" i="8"/>
  <c r="H198" i="8" s="1"/>
  <c r="L158" i="8"/>
  <c r="I158" i="8"/>
  <c r="H158" i="8" s="1"/>
  <c r="H228" i="8"/>
  <c r="M156" i="8"/>
  <c r="O67" i="8"/>
  <c r="I67" i="8"/>
  <c r="H67" i="8" s="1"/>
  <c r="L211" i="8"/>
  <c r="T260" i="8"/>
  <c r="M260" i="8" s="1"/>
  <c r="O46" i="8"/>
  <c r="I46" i="8"/>
  <c r="H46" i="8" s="1"/>
  <c r="I166" i="8"/>
  <c r="H166" i="8" s="1"/>
  <c r="T231" i="8"/>
  <c r="I266" i="8"/>
  <c r="H266" i="8" s="1"/>
  <c r="I225" i="8"/>
  <c r="H225" i="8" s="1"/>
  <c r="O225" i="8"/>
  <c r="L40" i="8"/>
  <c r="I40" i="8"/>
  <c r="H40" i="8" s="1"/>
  <c r="P18" i="8"/>
  <c r="U52" i="6" s="1"/>
  <c r="L203" i="8"/>
  <c r="I203" i="8"/>
  <c r="H203" i="8" s="1"/>
  <c r="L117" i="8"/>
  <c r="I117" i="8"/>
  <c r="H117" i="8" s="1"/>
  <c r="L57" i="8"/>
  <c r="I57" i="8"/>
  <c r="H57" i="8" s="1"/>
  <c r="P47" i="8"/>
  <c r="U54" i="6" s="1"/>
  <c r="P169" i="8"/>
  <c r="I171" i="8"/>
  <c r="H171" i="8" s="1"/>
  <c r="L171" i="8"/>
  <c r="H247" i="8"/>
  <c r="L148" i="8"/>
  <c r="I148" i="8"/>
  <c r="H148" i="8" s="1"/>
  <c r="L263" i="8"/>
  <c r="I263" i="8"/>
  <c r="H263" i="8" s="1"/>
  <c r="AC260" i="8"/>
  <c r="AK15" i="6" l="1"/>
  <c r="J12" i="2"/>
  <c r="L9" i="2"/>
  <c r="AU9" i="2"/>
  <c r="AU12" i="2" s="1"/>
  <c r="AX9" i="2" s="1"/>
  <c r="AX12" i="2" s="1"/>
  <c r="BA9" i="2" s="1"/>
  <c r="BA12" i="2" s="1"/>
  <c r="BD9" i="2" s="1"/>
  <c r="BD12" i="2" s="1"/>
  <c r="BG9" i="2" s="1"/>
  <c r="BG12" i="2" s="1"/>
  <c r="BJ9" i="2" s="1"/>
  <c r="BJ12" i="2" s="1"/>
  <c r="BM9" i="2" s="1"/>
  <c r="BM12" i="2" s="1"/>
  <c r="BP9" i="2" s="1"/>
  <c r="BP12" i="2" s="1"/>
  <c r="BS9" i="2" s="1"/>
  <c r="BS12" i="2" s="1"/>
  <c r="BV9" i="2" s="1"/>
  <c r="BV12" i="2" s="1"/>
  <c r="BY9" i="2" s="1"/>
  <c r="BY12" i="2" s="1"/>
  <c r="CB9" i="2" s="1"/>
  <c r="CB12" i="2" s="1"/>
  <c r="CE9" i="2" s="1"/>
  <c r="CE12" i="2" s="1"/>
  <c r="CH9" i="2" s="1"/>
  <c r="CH12" i="2" s="1"/>
  <c r="CK9" i="2" s="1"/>
  <c r="CK12" i="2" s="1"/>
  <c r="CN9" i="2" s="1"/>
  <c r="CN12" i="2" s="1"/>
  <c r="Z36" i="6"/>
  <c r="Z38" i="6" s="1"/>
  <c r="Z40" i="6" s="1"/>
  <c r="I211" i="8"/>
  <c r="H211" i="8" s="1"/>
  <c r="I237" i="8"/>
  <c r="H237" i="8" s="1"/>
  <c r="I254" i="8"/>
  <c r="H254" i="8" s="1"/>
  <c r="I268" i="8"/>
  <c r="H13" i="6" s="1"/>
  <c r="I162" i="8"/>
  <c r="H162" i="8" s="1"/>
  <c r="AF6" i="8"/>
  <c r="P260" i="8"/>
  <c r="M231" i="8"/>
  <c r="I282" i="8"/>
  <c r="H14" i="6" s="1"/>
  <c r="L196" i="8"/>
  <c r="I182" i="8"/>
  <c r="H182" i="8" s="1"/>
  <c r="I259" i="8"/>
  <c r="H259" i="8" s="1"/>
  <c r="I220" i="8"/>
  <c r="H220" i="8" s="1"/>
  <c r="U50" i="6"/>
  <c r="I28" i="8"/>
  <c r="H7" i="6" s="1"/>
  <c r="V53" i="6"/>
  <c r="I204" i="8"/>
  <c r="H204" i="8" s="1"/>
  <c r="I144" i="8"/>
  <c r="H144" i="8" s="1"/>
  <c r="I69" i="8"/>
  <c r="H9" i="6" s="1"/>
  <c r="AI39" i="6"/>
  <c r="AJ39" i="6" s="1"/>
  <c r="I122" i="8"/>
  <c r="H10" i="6" s="1"/>
  <c r="P231" i="8"/>
  <c r="AJ9" i="2"/>
  <c r="AJ12" i="2" s="1"/>
  <c r="Q48" i="6" s="1"/>
  <c r="AH12" i="2"/>
  <c r="AK9" i="2" s="1"/>
  <c r="I169" i="8"/>
  <c r="H169" i="8" s="1"/>
  <c r="O169" i="8"/>
  <c r="I260" i="8"/>
  <c r="H12" i="6" s="1"/>
  <c r="T6" i="8"/>
  <c r="K6" i="8" s="1"/>
  <c r="I18" i="8"/>
  <c r="H6" i="6" s="1"/>
  <c r="I156" i="8"/>
  <c r="H156" i="8" s="1"/>
  <c r="L156" i="8"/>
  <c r="R18" i="2"/>
  <c r="P21" i="2"/>
  <c r="S18" i="2" s="1"/>
  <c r="I47" i="8"/>
  <c r="H8" i="6" s="1"/>
  <c r="AK8" i="6" l="1"/>
  <c r="AK13" i="6"/>
  <c r="AK7" i="6"/>
  <c r="AK14" i="6"/>
  <c r="AK12" i="6"/>
  <c r="AK10" i="6"/>
  <c r="AK9" i="6"/>
  <c r="AK6" i="6"/>
  <c r="L12" i="2"/>
  <c r="I48" i="6" s="1"/>
  <c r="M9" i="2"/>
  <c r="AA36" i="6"/>
  <c r="AA38" i="6" s="1"/>
  <c r="AA40" i="6" s="1"/>
  <c r="I231" i="8"/>
  <c r="H11" i="6" s="1"/>
  <c r="V50" i="6"/>
  <c r="N6" i="8"/>
  <c r="I6" i="8" s="1"/>
  <c r="I306" i="8" s="1"/>
  <c r="I307" i="8" s="1"/>
  <c r="H37" i="6" s="1"/>
  <c r="U63" i="6"/>
  <c r="R21" i="2"/>
  <c r="AM9" i="2"/>
  <c r="AK12" i="2"/>
  <c r="AK11" i="6" l="1"/>
  <c r="V63" i="6"/>
  <c r="H36" i="6"/>
  <c r="H38" i="6" s="1"/>
  <c r="H40" i="6" s="1"/>
  <c r="H42" i="6" s="1"/>
  <c r="I42" i="6" s="1"/>
  <c r="J42" i="6" s="1"/>
  <c r="K42" i="6" s="1"/>
  <c r="AK4" i="6"/>
  <c r="O9" i="2"/>
  <c r="M12" i="2"/>
  <c r="AB36" i="6"/>
  <c r="AB38" i="6" s="1"/>
  <c r="AB40" i="6" s="1"/>
  <c r="V64" i="6"/>
  <c r="V65" i="6" s="1"/>
  <c r="V66" i="6" s="1"/>
  <c r="V67" i="6" s="1"/>
  <c r="V70" i="6" s="1"/>
  <c r="U16" i="6"/>
  <c r="AM15" i="6" s="1"/>
  <c r="U33" i="6" s="1"/>
  <c r="AK33" i="6" s="1"/>
  <c r="X36" i="6"/>
  <c r="X38" i="6" s="1"/>
  <c r="X40" i="6" s="1"/>
  <c r="U64" i="6"/>
  <c r="U65" i="6" s="1"/>
  <c r="U66" i="6" s="1"/>
  <c r="U67" i="6" s="1"/>
  <c r="U70" i="6" s="1"/>
  <c r="U18" i="2"/>
  <c r="S21" i="2"/>
  <c r="AN9" i="2"/>
  <c r="AM12" i="2"/>
  <c r="R48" i="6" s="1"/>
  <c r="I308" i="8"/>
  <c r="W36" i="6" l="1"/>
  <c r="W38" i="6" s="1"/>
  <c r="W40" i="6" s="1"/>
  <c r="AK16" i="6"/>
  <c r="O12" i="2"/>
  <c r="J48" i="6" s="1"/>
  <c r="P9" i="2"/>
  <c r="R9" i="2" s="1"/>
  <c r="L42" i="6"/>
  <c r="M42" i="6" s="1"/>
  <c r="N42" i="6" s="1"/>
  <c r="O42" i="6" s="1"/>
  <c r="P42" i="6" s="1"/>
  <c r="Q42" i="6" s="1"/>
  <c r="R42" i="6" s="1"/>
  <c r="S42" i="6" s="1"/>
  <c r="T42" i="6" s="1"/>
  <c r="AC36" i="6"/>
  <c r="AC38" i="6" s="1"/>
  <c r="AC40" i="6" s="1"/>
  <c r="V36" i="6"/>
  <c r="U36" i="6"/>
  <c r="AP9" i="2"/>
  <c r="AN12" i="2"/>
  <c r="V18" i="2"/>
  <c r="U21" i="2"/>
  <c r="V38" i="6" l="1"/>
  <c r="V40" i="6" s="1"/>
  <c r="AD36" i="6"/>
  <c r="AD38" i="6" s="1"/>
  <c r="AD40" i="6" s="1"/>
  <c r="U38" i="6"/>
  <c r="U40" i="6" s="1"/>
  <c r="U42" i="6" s="1"/>
  <c r="X18" i="2"/>
  <c r="V21" i="2"/>
  <c r="AP12" i="2"/>
  <c r="S48" i="6" s="1"/>
  <c r="AQ9" i="2"/>
  <c r="AS9" i="2" s="1"/>
  <c r="V42" i="6" l="1"/>
  <c r="W42" i="6" s="1"/>
  <c r="X42" i="6" s="1"/>
  <c r="Y42" i="6" s="1"/>
  <c r="Z42" i="6" s="1"/>
  <c r="AA42" i="6" s="1"/>
  <c r="AB42" i="6" s="1"/>
  <c r="AC42" i="6" s="1"/>
  <c r="AD42" i="6" s="1"/>
  <c r="AE36" i="6"/>
  <c r="AE38" i="6" s="1"/>
  <c r="AE40" i="6" s="1"/>
  <c r="AQ12" i="2"/>
  <c r="AS12" i="2" s="1"/>
  <c r="T48" i="6" s="1"/>
  <c r="Y18" i="2"/>
  <c r="Y21" i="2" s="1"/>
  <c r="X21" i="2"/>
  <c r="AE42" i="6" l="1"/>
  <c r="AA21" i="2"/>
  <c r="AB18" i="2"/>
  <c r="AA18" i="2"/>
  <c r="AF36" i="6"/>
  <c r="AF38" i="6" s="1"/>
  <c r="AF40" i="6" s="1"/>
  <c r="AT9" i="2"/>
  <c r="AF42" i="6" l="1"/>
  <c r="AD18" i="2"/>
  <c r="AB21" i="2"/>
  <c r="AG36" i="6"/>
  <c r="AG38" i="6" s="1"/>
  <c r="AG40" i="6" s="1"/>
  <c r="AV9" i="2"/>
  <c r="AT12" i="2"/>
  <c r="AG42" i="6" l="1"/>
  <c r="AD21" i="2"/>
  <c r="AE18" i="2"/>
  <c r="AH36" i="6"/>
  <c r="AH38" i="6" s="1"/>
  <c r="AH40" i="6" s="1"/>
  <c r="AH42" i="6" s="1"/>
  <c r="AV12" i="2"/>
  <c r="AW9" i="2"/>
  <c r="AG18" i="2" l="1"/>
  <c r="AE21" i="2"/>
  <c r="AI36" i="6"/>
  <c r="AI38" i="6" s="1"/>
  <c r="AI40" i="6" s="1"/>
  <c r="AI42" i="6" s="1"/>
  <c r="AY9" i="2"/>
  <c r="AW12" i="2"/>
  <c r="AJ36" i="6" l="1"/>
  <c r="AJ38" i="6" s="1"/>
  <c r="AJ40" i="6" s="1"/>
  <c r="AJ42" i="6" s="1"/>
  <c r="AK35" i="6"/>
  <c r="AG21" i="2"/>
  <c r="AH18" i="2"/>
  <c r="AZ9" i="2"/>
  <c r="AY12" i="2"/>
  <c r="AJ18" i="2" l="1"/>
  <c r="AH21" i="2"/>
  <c r="AZ12" i="2"/>
  <c r="BB9" i="2"/>
  <c r="AJ21" i="2" l="1"/>
  <c r="AK18" i="2"/>
  <c r="AM18" i="2" s="1"/>
  <c r="BC9" i="2"/>
  <c r="BB12" i="2"/>
  <c r="BE9" i="2" l="1"/>
  <c r="BC12" i="2"/>
  <c r="BF9" i="2" l="1"/>
  <c r="BE12" i="2"/>
  <c r="BH9" i="2" l="1"/>
  <c r="BF12" i="2"/>
  <c r="BI9" i="2" l="1"/>
  <c r="BH12" i="2"/>
  <c r="BK9" i="2" l="1"/>
  <c r="BI12" i="2"/>
  <c r="BL9" i="2" l="1"/>
  <c r="BK12" i="2"/>
  <c r="BN9" i="2" l="1"/>
  <c r="BL12" i="2"/>
  <c r="BN12" i="2" l="1"/>
  <c r="BO9" i="2"/>
  <c r="BQ9" i="2" l="1"/>
  <c r="BO12" i="2"/>
  <c r="BQ12" i="2" l="1"/>
  <c r="BR9" i="2"/>
  <c r="BT9" i="2" l="1"/>
  <c r="BR12" i="2"/>
  <c r="BT12" i="2" l="1"/>
  <c r="BU9" i="2"/>
  <c r="BW9" i="2" l="1"/>
  <c r="BU12" i="2"/>
  <c r="BW12" i="2" l="1"/>
  <c r="BX9" i="2"/>
  <c r="BZ9" i="2" l="1"/>
  <c r="BX12" i="2"/>
  <c r="CA9" i="2" l="1"/>
  <c r="BZ12" i="2"/>
  <c r="CC9" i="2" l="1"/>
  <c r="CA12" i="2"/>
  <c r="CD9" i="2" l="1"/>
  <c r="CC12" i="2"/>
  <c r="CF9" i="2" l="1"/>
  <c r="CD12" i="2"/>
  <c r="CG9" i="2" l="1"/>
  <c r="CF12" i="2"/>
  <c r="CI9" i="2" l="1"/>
  <c r="CG12" i="2"/>
  <c r="CJ9" i="2" l="1"/>
  <c r="CI12" i="2"/>
  <c r="CL9" i="2" l="1"/>
  <c r="CJ12" i="2"/>
  <c r="CM9" i="2" l="1"/>
  <c r="CL12" i="2"/>
  <c r="CO9" i="2" l="1"/>
  <c r="CM12" i="2"/>
  <c r="CO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Taru Kazuya</author>
    <author>KT</author>
  </authors>
  <commentList>
    <comment ref="F10" authorId="0" shapeId="0" xr:uid="{E5A74BCE-6F2D-429C-A56C-727713D2550E}">
      <text>
        <r>
          <rPr>
            <sz val="8"/>
            <color indexed="81"/>
            <rFont val="BIZ UDゴシック"/>
            <family val="3"/>
            <charset val="128"/>
          </rPr>
          <t>共用）
住宅4,351,047+563,365
施設1,187,703</t>
        </r>
      </text>
    </comment>
    <comment ref="N10" authorId="0" shapeId="0" xr:uid="{E0874E52-D4A8-4B99-B273-870EEEC7685E}">
      <text>
        <r>
          <rPr>
            <sz val="8"/>
            <color indexed="81"/>
            <rFont val="BIZ UDゴシック"/>
            <family val="3"/>
            <charset val="128"/>
          </rPr>
          <t>鉄部塗装工事
住宅-8,542,713
施設-970,330</t>
        </r>
      </text>
    </comment>
    <comment ref="M11" authorId="0" shapeId="0" xr:uid="{E604DCA0-AE2B-4681-A94C-8D89286F7D0C}">
      <text>
        <r>
          <rPr>
            <sz val="8"/>
            <color indexed="81"/>
            <rFont val="BIZ UDゴシック"/>
            <family val="3"/>
            <charset val="128"/>
          </rPr>
          <t>共用）発電機室漏水補修工事</t>
        </r>
      </text>
    </comment>
    <comment ref="T11" authorId="0" shapeId="0" xr:uid="{DD4CBD7C-9793-4BAF-B904-D8B5530B4B55}">
      <text>
        <r>
          <rPr>
            <sz val="8"/>
            <color indexed="81"/>
            <rFont val="BIZ UDゴシック"/>
            <family val="3"/>
            <charset val="128"/>
          </rPr>
          <t>西棟2階天井漏水補修</t>
        </r>
      </text>
    </comment>
    <comment ref="H12" authorId="0" shapeId="0" xr:uid="{1B41AAFC-4D34-46C2-954B-9983D6A47DE5}">
      <text>
        <r>
          <rPr>
            <sz val="8"/>
            <color indexed="81"/>
            <rFont val="BIZ UDゴシック"/>
            <family val="3"/>
            <charset val="128"/>
          </rPr>
          <t>屋外階段は補修のみ</t>
        </r>
      </text>
    </comment>
    <comment ref="N12" authorId="0" shapeId="0" xr:uid="{501B1CD9-11F2-4651-9149-888D6B162FA3}">
      <text>
        <r>
          <rPr>
            <sz val="8"/>
            <color indexed="81"/>
            <rFont val="BIZ UDゴシック"/>
            <family val="3"/>
            <charset val="128"/>
          </rPr>
          <t>住宅）長尺シート貼替</t>
        </r>
      </text>
    </comment>
    <comment ref="Q12" authorId="0" shapeId="0" xr:uid="{71DFE151-FE7E-4EFC-9CA1-01C11A3572BA}">
      <text>
        <r>
          <rPr>
            <sz val="8"/>
            <color indexed="81"/>
            <rFont val="BIZ UDゴシック"/>
            <family val="3"/>
            <charset val="128"/>
          </rPr>
          <t>屋外階段シート貼替
一般会計小修繕より支出
6,435,000</t>
        </r>
      </text>
    </comment>
    <comment ref="T12" authorId="0" shapeId="0" xr:uid="{165EFF2F-17F5-4027-A94F-7533E91F1107}">
      <text>
        <r>
          <rPr>
            <sz val="8"/>
            <color indexed="81"/>
            <rFont val="BIZ UDゴシック"/>
            <family val="3"/>
            <charset val="128"/>
          </rPr>
          <t>屋外階段シート貼替追加</t>
        </r>
      </text>
    </comment>
    <comment ref="T13" authorId="0" shapeId="0" xr:uid="{5C0F000F-9967-41FF-8FBB-D5B0011906CB}">
      <text>
        <r>
          <rPr>
            <sz val="8"/>
            <color indexed="81"/>
            <rFont val="BIZ UDゴシック"/>
            <family val="3"/>
            <charset val="128"/>
          </rPr>
          <t>地下管理室漏水補修工事</t>
        </r>
      </text>
    </comment>
    <comment ref="I14" authorId="0" shapeId="0" xr:uid="{A0A1A467-BFB2-425D-A912-3C524DFD2352}">
      <text>
        <r>
          <rPr>
            <sz val="8"/>
            <color indexed="81"/>
            <rFont val="BIZ UDゴシック"/>
            <family val="3"/>
            <charset val="128"/>
          </rPr>
          <t>共用）路盤舗装補修</t>
        </r>
      </text>
    </comment>
    <comment ref="L14" authorId="0" shapeId="0" xr:uid="{C7FAB91B-30A9-4A43-B326-B3ED0D894C00}">
      <text>
        <r>
          <rPr>
            <sz val="8"/>
            <color indexed="81"/>
            <rFont val="BIZ UDゴシック"/>
            <family val="3"/>
            <charset val="128"/>
          </rPr>
          <t>施設）鳩除けネット修繕</t>
        </r>
        <r>
          <rPr>
            <b/>
            <sz val="9"/>
            <color indexed="81"/>
            <rFont val="MS P ゴシック"/>
            <family val="3"/>
            <charset val="128"/>
          </rPr>
          <t xml:space="preserve">
</t>
        </r>
        <r>
          <rPr>
            <sz val="9"/>
            <color indexed="81"/>
            <rFont val="MS P ゴシック"/>
            <family val="3"/>
            <charset val="128"/>
          </rPr>
          <t xml:space="preserve">
</t>
        </r>
      </text>
    </comment>
    <comment ref="N14" authorId="0" shapeId="0" xr:uid="{7B022126-74BC-4E12-89B6-53D83A8115B5}">
      <text>
        <r>
          <rPr>
            <sz val="8"/>
            <color indexed="81"/>
            <rFont val="BIZ UDゴシック"/>
            <family val="3"/>
            <charset val="128"/>
          </rPr>
          <t>東棟４階東階段
メンテ用タラップ設置</t>
        </r>
      </text>
    </comment>
    <comment ref="Q14" authorId="0" shapeId="0" xr:uid="{EEA68363-A0A9-4EEB-B641-78109C19BC30}">
      <text>
        <r>
          <rPr>
            <sz val="8"/>
            <color indexed="81"/>
            <rFont val="BIZ UDゴシック"/>
            <family val="3"/>
            <charset val="128"/>
          </rPr>
          <t>住宅）ハニカムパネル庇補修</t>
        </r>
      </text>
    </comment>
    <comment ref="T14" authorId="0" shapeId="0" xr:uid="{0724D716-4BC3-45EC-8771-8418BF39EADE}">
      <text>
        <r>
          <rPr>
            <sz val="8"/>
            <color indexed="81"/>
            <rFont val="BIZ UDゴシック"/>
            <family val="3"/>
            <charset val="128"/>
          </rPr>
          <t xml:space="preserve">共用）駐車場防災シャッター電動機交換工事
</t>
        </r>
      </text>
    </comment>
    <comment ref="G15" authorId="0" shapeId="0" xr:uid="{3F88620F-E0D3-4409-9143-F156F27C572D}">
      <text>
        <r>
          <rPr>
            <sz val="8"/>
            <color indexed="81"/>
            <rFont val="BIZ UDゴシック"/>
            <family val="3"/>
            <charset val="128"/>
          </rPr>
          <t>シャッター改修</t>
        </r>
      </text>
    </comment>
    <comment ref="L15" authorId="0" shapeId="0" xr:uid="{0C7D0932-FFA1-4300-8B5B-1AEA06A579AE}">
      <text>
        <r>
          <rPr>
            <sz val="8"/>
            <color indexed="81"/>
            <rFont val="BIZ UDゴシック"/>
            <family val="3"/>
            <charset val="128"/>
          </rPr>
          <t>施設）自動ドア装置交換 1,771,200
共用）防災センター内排水改修工事 55,890
共用）EXPJ取替工事 361,260
共用）タイムズ管理室天井漏水改修工事 250,560</t>
        </r>
      </text>
    </comment>
    <comment ref="M15" authorId="0" shapeId="0" xr:uid="{AD3B321D-A3F4-44C9-8BCC-B4EF829E0AC0}">
      <text>
        <r>
          <rPr>
            <sz val="8"/>
            <color indexed="81"/>
            <rFont val="BIZ UDゴシック"/>
            <family val="3"/>
            <charset val="128"/>
          </rPr>
          <t>共用）防災センター移設に伴う建築工事</t>
        </r>
      </text>
    </comment>
    <comment ref="S15" authorId="0" shapeId="0" xr:uid="{2658C472-4E51-491B-BC39-083CC153886D}">
      <text>
        <r>
          <rPr>
            <sz val="8"/>
            <color indexed="81"/>
            <rFont val="BIZ UDゴシック"/>
            <family val="3"/>
            <charset val="128"/>
          </rPr>
          <t>住宅）宅配BOX更新</t>
        </r>
      </text>
    </comment>
    <comment ref="T15" authorId="0" shapeId="0" xr:uid="{0DBD9069-B97A-4527-9ED5-295BB838E55A}">
      <text>
        <r>
          <rPr>
            <sz val="8"/>
            <color indexed="81"/>
            <rFont val="BIZ UDゴシック"/>
            <family val="3"/>
            <charset val="128"/>
          </rPr>
          <t>店舗ポスト入替</t>
        </r>
      </text>
    </comment>
    <comment ref="L18" authorId="0" shapeId="0" xr:uid="{43FB6D13-023D-4AB7-A378-DEF4DEAF5D1A}">
      <text>
        <r>
          <rPr>
            <sz val="8"/>
            <color indexed="81"/>
            <rFont val="BIZ UDゴシック"/>
            <family val="3"/>
            <charset val="128"/>
          </rPr>
          <t>住宅）増圧ポンプユニット更新</t>
        </r>
      </text>
    </comment>
    <comment ref="S18" authorId="0" shapeId="0" xr:uid="{AA07BAB1-E15A-4C14-BFEB-B71C99FA5C4C}">
      <text>
        <r>
          <rPr>
            <sz val="8"/>
            <color indexed="81"/>
            <rFont val="BIZ UDゴシック"/>
            <family val="3"/>
            <charset val="128"/>
          </rPr>
          <t>住宅）増圧給水ポンプユニット整備工事</t>
        </r>
      </text>
    </comment>
    <comment ref="AA18" authorId="0" shapeId="0" xr:uid="{347195D5-BD2A-4B41-9B13-4E1E2D3190ED}">
      <text>
        <r>
          <rPr>
            <sz val="8"/>
            <color indexed="81"/>
            <rFont val="BIZ UDゴシック"/>
            <family val="3"/>
            <charset val="128"/>
          </rPr>
          <t>増圧ポンプ整備</t>
        </r>
      </text>
    </comment>
    <comment ref="G19" authorId="0" shapeId="0" xr:uid="{F84F51E8-27AF-483D-A457-84B0E13739E3}">
      <text>
        <r>
          <rPr>
            <sz val="8"/>
            <color indexed="81"/>
            <rFont val="BIZ UDゴシック"/>
            <family val="3"/>
            <charset val="128"/>
          </rPr>
          <t>湧水ポンプ改修</t>
        </r>
      </text>
    </comment>
    <comment ref="J19" authorId="0" shapeId="0" xr:uid="{0095CE99-5BE5-49E6-BAAD-28DFD88B43B8}">
      <text>
        <r>
          <rPr>
            <sz val="8"/>
            <color indexed="81"/>
            <rFont val="BIZ UDゴシック"/>
            <family val="3"/>
            <charset val="128"/>
          </rPr>
          <t>共用）地下湧水対策工事</t>
        </r>
        <r>
          <rPr>
            <sz val="9"/>
            <color indexed="81"/>
            <rFont val="MS P ゴシック"/>
            <family val="3"/>
            <charset val="128"/>
          </rPr>
          <t xml:space="preserve">
</t>
        </r>
      </text>
    </comment>
    <comment ref="K19" authorId="0" shapeId="0" xr:uid="{2810B762-47CA-4F7A-A887-B57C35F27FDE}">
      <text>
        <r>
          <rPr>
            <sz val="8"/>
            <color indexed="81"/>
            <rFont val="BIZ UDゴシック"/>
            <family val="3"/>
            <charset val="128"/>
          </rPr>
          <t>共用）駐車場排水ポンプ制御部品取替　185,760
共用）駐車場雨水管内洗浄清掃工事　2,793,960</t>
        </r>
        <r>
          <rPr>
            <sz val="9"/>
            <color indexed="81"/>
            <rFont val="MS P ゴシック"/>
            <family val="3"/>
            <charset val="128"/>
          </rPr>
          <t xml:space="preserve">
</t>
        </r>
      </text>
    </comment>
    <comment ref="L19" authorId="0" shapeId="0" xr:uid="{7A053B1F-4BC1-4F2F-83B4-E41B8C7D3A8A}">
      <text>
        <r>
          <rPr>
            <sz val="8"/>
            <color indexed="81"/>
            <rFont val="BIZ UDゴシック"/>
            <family val="3"/>
            <charset val="128"/>
          </rPr>
          <t>共用）地下２階排水ポンプ・制御盤改修工事</t>
        </r>
      </text>
    </comment>
    <comment ref="S19" authorId="0" shapeId="0" xr:uid="{B26B0F3F-2311-43AA-8E0C-96F8849373B4}">
      <text>
        <r>
          <rPr>
            <sz val="8"/>
            <color indexed="81"/>
            <rFont val="BIZ UDゴシック"/>
            <family val="3"/>
            <charset val="128"/>
          </rPr>
          <t>施設）サンド亭雑排水管取替工事</t>
        </r>
      </text>
    </comment>
    <comment ref="T19" authorId="0" shapeId="0" xr:uid="{05F5A3B3-D235-405F-878F-A6E4720E84F2}">
      <text>
        <r>
          <rPr>
            <sz val="8"/>
            <color indexed="81"/>
            <rFont val="BIZ UDゴシック"/>
            <family val="3"/>
            <charset val="128"/>
          </rPr>
          <t>地下排水ポンプ交換</t>
        </r>
      </text>
    </comment>
    <comment ref="V19" authorId="0" shapeId="0" xr:uid="{5EA5FBE7-2E19-4FF5-8AF4-5FDB38AAFA81}">
      <text>
        <r>
          <rPr>
            <sz val="8"/>
            <color indexed="81"/>
            <rFont val="BIZ UDゴシック"/>
            <family val="3"/>
            <charset val="128"/>
          </rPr>
          <t>エフロ除去</t>
        </r>
        <r>
          <rPr>
            <sz val="9"/>
            <color indexed="81"/>
            <rFont val="MS P ゴシック"/>
            <family val="3"/>
            <charset val="128"/>
          </rPr>
          <t xml:space="preserve">
</t>
        </r>
      </text>
    </comment>
    <comment ref="U20" authorId="0" shapeId="0" xr:uid="{DD6E146F-83E3-4AD5-B0D4-D286F05023A9}">
      <text>
        <r>
          <rPr>
            <sz val="8"/>
            <color indexed="81"/>
            <rFont val="BIZ UDゴシック"/>
            <family val="3"/>
            <charset val="128"/>
          </rPr>
          <t>フロートスイッチ等</t>
        </r>
      </text>
    </comment>
    <comment ref="W20" authorId="0" shapeId="0" xr:uid="{F75B647F-C2E3-4F51-87A7-C5C3ECB31A11}">
      <text>
        <r>
          <rPr>
            <sz val="8"/>
            <color indexed="81"/>
            <rFont val="BIZ UDゴシック"/>
            <family val="3"/>
            <charset val="128"/>
          </rPr>
          <t>ポンプ入替</t>
        </r>
      </text>
    </comment>
    <comment ref="J21" authorId="0" shapeId="0" xr:uid="{E80E31F5-C155-4E53-B713-21BCDA139C70}">
      <text>
        <r>
          <rPr>
            <sz val="8"/>
            <color indexed="81"/>
            <rFont val="BIZ UDゴシック"/>
            <family val="3"/>
            <charset val="128"/>
          </rPr>
          <t>共用）ガス緊急遮断弁整備作業</t>
        </r>
      </text>
    </comment>
    <comment ref="N21" authorId="0" shapeId="0" xr:uid="{B4000F41-27CC-40EC-992D-62862C934386}">
      <text>
        <r>
          <rPr>
            <sz val="8"/>
            <color indexed="81"/>
            <rFont val="BIZ UDゴシック"/>
            <family val="3"/>
            <charset val="128"/>
          </rPr>
          <t>住宅）ガス漏れ警報一括取替</t>
        </r>
      </text>
    </comment>
    <comment ref="T21" authorId="0" shapeId="0" xr:uid="{7FC3C86C-0BA7-4AFC-B854-C2AF1B46D857}">
      <text>
        <r>
          <rPr>
            <sz val="8"/>
            <color indexed="81"/>
            <rFont val="BIZ UDゴシック"/>
            <family val="3"/>
            <charset val="128"/>
          </rPr>
          <t>住宅）ガス警報器一括取替</t>
        </r>
      </text>
    </comment>
    <comment ref="X21" authorId="0" shapeId="0" xr:uid="{6F5A3CFE-5A9A-4FC4-9956-5FA2EFF48D3F}">
      <text>
        <r>
          <rPr>
            <sz val="8"/>
            <color indexed="81"/>
            <rFont val="BIZ UDゴシック"/>
            <family val="3"/>
            <charset val="128"/>
          </rPr>
          <t>ガス警報一括取替
遮断弁保守点検他</t>
        </r>
        <r>
          <rPr>
            <b/>
            <sz val="9"/>
            <color indexed="81"/>
            <rFont val="MS P ゴシック"/>
            <family val="3"/>
            <charset val="128"/>
          </rPr>
          <t xml:space="preserve">
</t>
        </r>
      </text>
    </comment>
    <comment ref="J22" authorId="0" shapeId="0" xr:uid="{B92B9DD1-66F9-4C74-A272-44878EBEEF59}">
      <text>
        <r>
          <rPr>
            <sz val="8"/>
            <color indexed="81"/>
            <rFont val="BIZ UDゴシック"/>
            <family val="3"/>
            <charset val="128"/>
          </rPr>
          <t>共用）駐車場給気ファン修理</t>
        </r>
      </text>
    </comment>
    <comment ref="M22" authorId="0" shapeId="0" xr:uid="{9B24F51E-230F-40D6-AE62-237CA2DB3F76}">
      <text>
        <r>
          <rPr>
            <sz val="8"/>
            <color indexed="81"/>
            <rFont val="BIZ UDゴシック"/>
            <family val="3"/>
            <charset val="128"/>
          </rPr>
          <t>共用）送風機改修工事</t>
        </r>
      </text>
    </comment>
    <comment ref="O22" authorId="0" shapeId="0" xr:uid="{91889D06-A968-41CA-9C66-38979A167D6A}">
      <text>
        <r>
          <rPr>
            <sz val="8"/>
            <color indexed="81"/>
            <rFont val="BIZ UDゴシック"/>
            <family val="3"/>
            <charset val="128"/>
          </rPr>
          <t xml:space="preserve">共用）地下駐車場送風機修繕工事
</t>
        </r>
      </text>
    </comment>
    <comment ref="P22" authorId="0" shapeId="0" xr:uid="{39643CE7-D7B8-46E0-AA06-67A323A220A8}">
      <text>
        <r>
          <rPr>
            <sz val="8"/>
            <color indexed="81"/>
            <rFont val="BIZ UDゴシック"/>
            <family val="3"/>
            <charset val="128"/>
          </rPr>
          <t>共用）非常用自家発電設備点検整備</t>
        </r>
      </text>
    </comment>
    <comment ref="Q22" authorId="0" shapeId="0" xr:uid="{7DABEB46-0DE0-43DD-9C10-B79BCF206A4F}">
      <text>
        <r>
          <rPr>
            <sz val="8"/>
            <color indexed="81"/>
            <rFont val="BIZ UDゴシック"/>
            <family val="3"/>
            <charset val="128"/>
          </rPr>
          <t>共用）地下駐車場給排気設備更新工事</t>
        </r>
        <r>
          <rPr>
            <sz val="9"/>
            <color indexed="81"/>
            <rFont val="MS P ゴシック"/>
            <family val="3"/>
            <charset val="128"/>
          </rPr>
          <t xml:space="preserve">
</t>
        </r>
      </text>
    </comment>
    <comment ref="R22" authorId="0" shapeId="0" xr:uid="{FAEA5B40-DA31-43D5-9D0D-C0D38D86165A}">
      <text>
        <r>
          <rPr>
            <sz val="8"/>
            <color indexed="81"/>
            <rFont val="BIZ UDゴシック"/>
            <family val="3"/>
            <charset val="128"/>
          </rPr>
          <t>施設）ゴミ置き場冷蔵庫機器取替</t>
        </r>
        <r>
          <rPr>
            <sz val="9"/>
            <color indexed="81"/>
            <rFont val="MS P ゴシック"/>
            <family val="3"/>
            <charset val="128"/>
          </rPr>
          <t xml:space="preserve">
</t>
        </r>
      </text>
    </comment>
    <comment ref="AC22" authorId="0" shapeId="0" xr:uid="{3519EEDB-B71A-4239-A70A-BE11D20D499E}">
      <text>
        <r>
          <rPr>
            <sz val="8"/>
            <color indexed="81"/>
            <rFont val="BIZ UDゴシック"/>
            <family val="3"/>
            <charset val="128"/>
          </rPr>
          <t>空調機入替</t>
        </r>
      </text>
    </comment>
    <comment ref="G23" authorId="0" shapeId="0" xr:uid="{A8DE7CD1-AC94-45E8-B92C-F15E58F3923E}">
      <text>
        <r>
          <rPr>
            <sz val="8"/>
            <color indexed="81"/>
            <rFont val="BIZ UDゴシック"/>
            <family val="3"/>
            <charset val="128"/>
          </rPr>
          <t>照明器具取替</t>
        </r>
      </text>
    </comment>
    <comment ref="J23" authorId="0" shapeId="0" xr:uid="{BC592158-405D-4740-AB66-48EFE103A563}">
      <text>
        <r>
          <rPr>
            <sz val="9"/>
            <color indexed="81"/>
            <rFont val="MS P ゴシック"/>
            <family val="3"/>
            <charset val="128"/>
          </rPr>
          <t xml:space="preserve">住宅）宅配boxメモリー電池更新 17,161
共用）照明LED化工事 6,080,400
</t>
        </r>
      </text>
    </comment>
    <comment ref="K23" authorId="0" shapeId="0" xr:uid="{D1B34987-637C-4B41-AA4E-1E0346A49132}">
      <text>
        <r>
          <rPr>
            <sz val="8"/>
            <color indexed="81"/>
            <rFont val="BIZ UDゴシック"/>
            <family val="3"/>
            <charset val="128"/>
          </rPr>
          <t>共用）高圧一括受電・課金メーター　16,200,000
工事実施時の仮設工事　1,296.000
高圧一括受電メーター更新　18,792,000
電気設備譲渡　318,745</t>
        </r>
      </text>
    </comment>
    <comment ref="P23" authorId="0" shapeId="0" xr:uid="{41D835C2-A567-4843-8DD3-73C1109F385D}">
      <text>
        <r>
          <rPr>
            <sz val="8"/>
            <color indexed="81"/>
            <rFont val="BIZ UDゴシック"/>
            <family val="3"/>
            <charset val="128"/>
          </rPr>
          <t>共用）自家用受変電設備改修工事</t>
        </r>
        <r>
          <rPr>
            <sz val="9"/>
            <color indexed="81"/>
            <rFont val="MS P ゴシック"/>
            <family val="3"/>
            <charset val="128"/>
          </rPr>
          <t xml:space="preserve">
</t>
        </r>
      </text>
    </comment>
    <comment ref="U23" authorId="0" shapeId="0" xr:uid="{A6717FB7-FF29-428F-822F-DFE025CB2D30}">
      <text>
        <r>
          <rPr>
            <sz val="8"/>
            <color indexed="81"/>
            <rFont val="BIZ UDゴシック"/>
            <family val="3"/>
            <charset val="128"/>
          </rPr>
          <t>(LED外)照明器具交換</t>
        </r>
      </text>
    </comment>
    <comment ref="U24" authorId="0" shapeId="0" xr:uid="{9730D0E2-006A-42AE-8796-17E12BD23A57}">
      <text>
        <r>
          <rPr>
            <sz val="8"/>
            <color indexed="81"/>
            <rFont val="BIZ UDゴシック"/>
            <family val="3"/>
            <charset val="128"/>
          </rPr>
          <t>キューピクル点検等</t>
        </r>
      </text>
    </comment>
    <comment ref="U25" authorId="0" shapeId="0" xr:uid="{FED45535-2DA8-4F76-AEB1-8DFFEE06D691}">
      <text>
        <r>
          <rPr>
            <sz val="8"/>
            <color indexed="81"/>
            <rFont val="BIZ UDPゴシック"/>
            <family val="3"/>
            <charset val="128"/>
          </rPr>
          <t>電気メーター取替</t>
        </r>
      </text>
    </comment>
    <comment ref="Z25" authorId="0" shapeId="0" xr:uid="{F5D219E3-8D69-4109-B832-82104EB86C40}">
      <text>
        <r>
          <rPr>
            <sz val="8"/>
            <color indexed="81"/>
            <rFont val="BIZ UDゴシック"/>
            <family val="3"/>
            <charset val="128"/>
          </rPr>
          <t>自家発点検</t>
        </r>
      </text>
    </comment>
    <comment ref="G26" authorId="0" shapeId="0" xr:uid="{9DA80883-0E34-4871-A8FF-663A17F505AD}">
      <text>
        <r>
          <rPr>
            <sz val="8"/>
            <color indexed="81"/>
            <rFont val="BIZ UDゴシック"/>
            <family val="3"/>
            <charset val="128"/>
          </rPr>
          <t>中央監視盤交換</t>
        </r>
      </text>
    </comment>
    <comment ref="K26" authorId="0" shapeId="0" xr:uid="{07FB70AF-32CB-403B-A947-1A8B5C29045A}">
      <text>
        <r>
          <rPr>
            <sz val="8"/>
            <color indexed="81"/>
            <rFont val="BIZ UDゴシック"/>
            <family val="3"/>
            <charset val="128"/>
          </rPr>
          <t>共用）中央監視装置バッテリー交換　259,200
住宅）インターフォン工事　270,000+14,040,000
住宅）非接触キーシステム設置　1,004,400</t>
        </r>
      </text>
    </comment>
    <comment ref="M26" authorId="0" shapeId="0" xr:uid="{D7CEC0A1-A90C-4C3E-A210-E945A6285648}">
      <text>
        <r>
          <rPr>
            <sz val="8"/>
            <color indexed="81"/>
            <rFont val="BIZ UDゴシック"/>
            <family val="3"/>
            <charset val="128"/>
          </rPr>
          <t>共用）防災センター改修工事</t>
        </r>
      </text>
    </comment>
    <comment ref="N26" authorId="0" shapeId="0" xr:uid="{1599B9A7-3A2A-44A0-96EF-545C15E9FB3B}">
      <text>
        <r>
          <rPr>
            <sz val="8"/>
            <color indexed="81"/>
            <rFont val="BIZ UDゴシック"/>
            <family val="3"/>
            <charset val="128"/>
          </rPr>
          <t xml:space="preserve">共用）防犯カメラ等更新工事
</t>
        </r>
      </text>
    </comment>
    <comment ref="P26" authorId="0" shapeId="0" xr:uid="{A2154D3B-8FBE-4F4F-B265-465A87AE4C0E}">
      <text>
        <r>
          <rPr>
            <sz val="8"/>
            <color indexed="81"/>
            <rFont val="BIZ UDゴシック"/>
            <family val="3"/>
            <charset val="128"/>
          </rPr>
          <t>施設）防犯カメラ増設工事</t>
        </r>
        <r>
          <rPr>
            <sz val="9"/>
            <color indexed="81"/>
            <rFont val="MS P ゴシック"/>
            <family val="3"/>
            <charset val="128"/>
          </rPr>
          <t xml:space="preserve">
</t>
        </r>
      </text>
    </comment>
    <comment ref="R26" authorId="0" shapeId="0" xr:uid="{66627349-F294-4C69-B7F0-D1A4657FD5A8}">
      <text>
        <r>
          <rPr>
            <sz val="8"/>
            <color indexed="81"/>
            <rFont val="BIZ UDゴシック"/>
            <family val="3"/>
            <charset val="128"/>
          </rPr>
          <t>住宅）
東棟ー管理人室　3400000
西棟-エントランス　2900000
住宅自火報設備　（15-20年）周期更新</t>
        </r>
      </text>
    </comment>
    <comment ref="T26" authorId="0" shapeId="0" xr:uid="{2C9E6BA2-1B58-4E66-AEBA-FFA9A8070B6A}">
      <text>
        <r>
          <rPr>
            <sz val="8"/>
            <color indexed="81"/>
            <rFont val="BIZ UDゴシック"/>
            <family val="3"/>
            <charset val="128"/>
          </rPr>
          <t>西棟2階カメラ増設</t>
        </r>
      </text>
    </comment>
    <comment ref="Z26" authorId="0" shapeId="0" xr:uid="{E3231774-1329-4C57-836B-8552A0025569}">
      <text>
        <r>
          <rPr>
            <sz val="8"/>
            <color indexed="81"/>
            <rFont val="BIZ UDゴシック"/>
            <family val="3"/>
            <charset val="128"/>
          </rPr>
          <t>インターフォン一括取替</t>
        </r>
      </text>
    </comment>
    <comment ref="AH27" authorId="0" shapeId="0" xr:uid="{149AF7A6-F199-45D5-903B-1ED3F0FA3876}">
      <text>
        <r>
          <rPr>
            <sz val="8"/>
            <color indexed="81"/>
            <rFont val="BIZ UDゴシック"/>
            <family val="3"/>
            <charset val="128"/>
          </rPr>
          <t>防災盤更新</t>
        </r>
      </text>
    </comment>
    <comment ref="W28" authorId="0" shapeId="0" xr:uid="{E34E56B3-4BAF-4FFE-9AE6-89B33FA4EEEF}">
      <text>
        <r>
          <rPr>
            <sz val="8"/>
            <color indexed="81"/>
            <rFont val="BIZ UDゴシック"/>
            <family val="3"/>
            <charset val="128"/>
          </rPr>
          <t>防犯カメラ更新</t>
        </r>
      </text>
    </comment>
    <comment ref="H29" authorId="0" shapeId="0" xr:uid="{FFC8A4C3-FBFA-4C48-85E3-8AA4919C424B}">
      <text>
        <r>
          <rPr>
            <sz val="8"/>
            <color indexed="81"/>
            <rFont val="BIZ UDゴシック"/>
            <family val="3"/>
            <charset val="128"/>
          </rPr>
          <t xml:space="preserve">共有）
消防設備改修工事　971,250
スプリンクラー流水検知弁交換 882,000
</t>
        </r>
      </text>
    </comment>
    <comment ref="I29" authorId="0" shapeId="0" xr:uid="{609F3EC3-66F9-4B57-AFB8-F61C683D5B53}">
      <text>
        <r>
          <rPr>
            <sz val="8"/>
            <color indexed="81"/>
            <rFont val="BIZ UDゴシック"/>
            <family val="3"/>
            <charset val="128"/>
          </rPr>
          <t>共用）スプリンクラー配管改修</t>
        </r>
      </text>
    </comment>
    <comment ref="J29" authorId="0" shapeId="0" xr:uid="{467D3A97-0657-49FC-9713-5B4BF9AE7EA0}">
      <text>
        <r>
          <rPr>
            <sz val="8"/>
            <color indexed="81"/>
            <rFont val="BIZ UDゴシック"/>
            <family val="3"/>
            <charset val="128"/>
          </rPr>
          <t>施設）消防設備改修工事</t>
        </r>
      </text>
    </comment>
    <comment ref="L29" authorId="0" shapeId="0" xr:uid="{FE41FAEA-75C2-4E54-82E2-70403A61F9B1}">
      <text>
        <r>
          <rPr>
            <sz val="8"/>
            <color indexed="81"/>
            <rFont val="BIZ UDゴシック"/>
            <family val="3"/>
            <charset val="128"/>
          </rPr>
          <t>住宅）非常用照明器具取替作業-61,560
共用）消防設備不具合ヶ所改修工事-2,965,680</t>
        </r>
        <r>
          <rPr>
            <b/>
            <sz val="9"/>
            <color indexed="81"/>
            <rFont val="MS P ゴシック"/>
            <family val="3"/>
            <charset val="128"/>
          </rPr>
          <t xml:space="preserve">
</t>
        </r>
      </text>
    </comment>
    <comment ref="P29" authorId="0" shapeId="0" xr:uid="{89715AAC-90DF-444F-86AB-04CE798A40DE}">
      <text>
        <r>
          <rPr>
            <sz val="8"/>
            <color indexed="81"/>
            <rFont val="BIZ UDゴシック"/>
            <family val="3"/>
            <charset val="128"/>
          </rPr>
          <t>共用）消防設備改修工事</t>
        </r>
      </text>
    </comment>
    <comment ref="Q29" authorId="0" shapeId="0" xr:uid="{2DB876A2-2862-417B-B79C-79998761D1E4}">
      <text>
        <r>
          <rPr>
            <sz val="8"/>
            <color indexed="81"/>
            <rFont val="BIZ UDゴシック"/>
            <family val="3"/>
            <charset val="128"/>
          </rPr>
          <t>消防設備改修</t>
        </r>
      </text>
    </comment>
    <comment ref="R29" authorId="0" shapeId="0" xr:uid="{DDE6C17D-7363-43B1-8B7F-2D9AD1262BC4}">
      <text>
        <r>
          <rPr>
            <sz val="8"/>
            <color indexed="81"/>
            <rFont val="BIZ UDゴシック"/>
            <family val="3"/>
            <charset val="128"/>
          </rPr>
          <t>施設）消火器取替</t>
        </r>
      </text>
    </comment>
    <comment ref="S29" authorId="0" shapeId="0" xr:uid="{1BB0DF7E-11A8-4D89-B6FE-9D286EC99DAD}">
      <text>
        <r>
          <rPr>
            <sz val="8"/>
            <color indexed="81"/>
            <rFont val="BIZ UDゴシック"/>
            <family val="3"/>
            <charset val="128"/>
          </rPr>
          <t>施設）消防設備更新</t>
        </r>
      </text>
    </comment>
    <comment ref="T29" authorId="0" shapeId="0" xr:uid="{A1D36795-DF2F-4832-A813-9BBB33014EAF}">
      <text>
        <r>
          <rPr>
            <sz val="8"/>
            <color indexed="81"/>
            <rFont val="BIZ UDゴシック"/>
            <family val="3"/>
            <charset val="128"/>
          </rPr>
          <t>地下駐車場感知器交換
TEC 1,006,500
ホーチキ1,870,000</t>
        </r>
      </text>
    </comment>
    <comment ref="U29" authorId="0" shapeId="0" xr:uid="{4B5B42CA-5F1B-4739-9FCA-83C871365AD5}">
      <text>
        <r>
          <rPr>
            <sz val="8"/>
            <color indexed="81"/>
            <rFont val="BIZ UDゴシック"/>
            <family val="3"/>
            <charset val="128"/>
          </rPr>
          <t>消防設備改修
12-25期の合計値の10％</t>
        </r>
      </text>
    </comment>
    <comment ref="Q30" authorId="0" shapeId="0" xr:uid="{F9A75C56-A442-47C5-BB8F-8AF299E5F858}">
      <text>
        <r>
          <rPr>
            <sz val="8"/>
            <color indexed="81"/>
            <rFont val="BIZ UDゴシック"/>
            <family val="3"/>
            <charset val="128"/>
          </rPr>
          <t>施設）自転車搬送ベルトコンベアーモーターユニット取替</t>
        </r>
        <r>
          <rPr>
            <sz val="9"/>
            <color indexed="81"/>
            <rFont val="MS P ゴシック"/>
            <family val="3"/>
            <charset val="128"/>
          </rPr>
          <t xml:space="preserve">
</t>
        </r>
      </text>
    </comment>
    <comment ref="J31" authorId="0" shapeId="0" xr:uid="{5D8510CE-00AB-4858-A878-7852FA05B243}">
      <text>
        <r>
          <rPr>
            <sz val="8"/>
            <color indexed="81"/>
            <rFont val="BIZ UDゴシック"/>
            <family val="3"/>
            <charset val="128"/>
          </rPr>
          <t>共用）駐輪場防犯カメラ設置工事</t>
        </r>
      </text>
    </comment>
    <comment ref="M31" authorId="0" shapeId="0" xr:uid="{F92D0640-80AC-4F46-8812-D18C00570FA4}">
      <text>
        <r>
          <rPr>
            <sz val="8"/>
            <color indexed="81"/>
            <rFont val="BIZ UDゴシック"/>
            <family val="3"/>
            <charset val="128"/>
          </rPr>
          <t>住宅）駐輪場改良工事</t>
        </r>
      </text>
    </comment>
    <comment ref="AI31" authorId="0" shapeId="0" xr:uid="{6F9E0989-A4B7-4AC4-A908-DDF9F3258706}">
      <text>
        <r>
          <rPr>
            <sz val="8"/>
            <color indexed="81"/>
            <rFont val="BIZ UDゴシック"/>
            <family val="3"/>
            <charset val="128"/>
          </rPr>
          <t>コンベアユニット交換</t>
        </r>
      </text>
    </comment>
    <comment ref="G32" authorId="0" shapeId="0" xr:uid="{259A4A6F-4502-4BD7-887C-78A47E9FB362}">
      <text>
        <r>
          <rPr>
            <sz val="8"/>
            <color indexed="81"/>
            <rFont val="BIZ UDゴシック"/>
            <family val="3"/>
            <charset val="128"/>
          </rPr>
          <t>土間補修481,000
植栽改修868，335</t>
        </r>
        <r>
          <rPr>
            <sz val="9"/>
            <color indexed="81"/>
            <rFont val="MS P ゴシック"/>
            <family val="3"/>
            <charset val="128"/>
          </rPr>
          <t xml:space="preserve">
</t>
        </r>
      </text>
    </comment>
    <comment ref="J32" authorId="0" shapeId="0" xr:uid="{A9B6F78E-6C9F-4F16-A908-70D562A1D259}">
      <text>
        <r>
          <rPr>
            <sz val="8"/>
            <color indexed="81"/>
            <rFont val="BIZ UDゴシック"/>
            <family val="3"/>
            <charset val="128"/>
          </rPr>
          <t>共用）駐車場漏水対策工事</t>
        </r>
      </text>
    </comment>
    <comment ref="K32" authorId="0" shapeId="0" xr:uid="{356B7AC8-D210-4E23-8B02-3D4FA021C710}">
      <text>
        <r>
          <rPr>
            <sz val="8"/>
            <color indexed="81"/>
            <rFont val="BIZ UDゴシック"/>
            <family val="3"/>
            <charset val="128"/>
          </rPr>
          <t>共用）歩道陥没改修</t>
        </r>
      </text>
    </comment>
    <comment ref="T32" authorId="0" shapeId="0" xr:uid="{AD0C7004-B040-445C-AFB0-6A047E34319D}">
      <text>
        <r>
          <rPr>
            <sz val="8"/>
            <color indexed="81"/>
            <rFont val="BIZ UDゴシック"/>
            <family val="3"/>
            <charset val="128"/>
          </rPr>
          <t>地下PIT漏水調査</t>
        </r>
      </text>
    </comment>
    <comment ref="AD32" authorId="0" shapeId="0" xr:uid="{0FC9DA44-0309-4152-B523-AE05C6416844}">
      <text>
        <r>
          <rPr>
            <sz val="8"/>
            <color indexed="81"/>
            <rFont val="BIZ UDゴシック"/>
            <family val="3"/>
            <charset val="128"/>
          </rPr>
          <t>インバーター、ゲートモーター他交換</t>
        </r>
      </text>
    </comment>
    <comment ref="F33" authorId="0" shapeId="0" xr:uid="{96518EC9-A062-4C50-AE4C-D8BF48A483AF}">
      <text>
        <r>
          <rPr>
            <b/>
            <sz val="9"/>
            <color indexed="81"/>
            <rFont val="MS P ゴシック"/>
            <family val="3"/>
            <charset val="128"/>
          </rPr>
          <t>共</t>
        </r>
        <r>
          <rPr>
            <sz val="8"/>
            <color indexed="81"/>
            <rFont val="BIZ UDゴシック"/>
            <family val="3"/>
            <charset val="128"/>
          </rPr>
          <t>用）鉄部塗装工事監理費用byGC</t>
        </r>
      </text>
    </comment>
    <comment ref="G33" authorId="0" shapeId="0" xr:uid="{18BF7D15-BFA2-4FCB-B36C-5FBD8AEFBF76}">
      <text>
        <r>
          <rPr>
            <sz val="8"/>
            <color indexed="81"/>
            <rFont val="BIZ UDゴシック"/>
            <family val="3"/>
            <charset val="128"/>
          </rPr>
          <t>大規模修繕コンサル費</t>
        </r>
      </text>
    </comment>
    <comment ref="H33" authorId="0" shapeId="0" xr:uid="{86C57607-7F9A-460A-B96C-017899D211B8}">
      <text>
        <r>
          <rPr>
            <sz val="8"/>
            <color indexed="81"/>
            <rFont val="BIZ UDゴシック"/>
            <family val="3"/>
            <charset val="128"/>
          </rPr>
          <t>共用）
委託コンサルタント料 525,000
工事監理費用 2,142,000
図面保存作業費 670,950</t>
        </r>
      </text>
    </comment>
    <comment ref="I33" authorId="0" shapeId="0" xr:uid="{3EC589BE-D7BA-4BBF-9315-03B4F5D6B0D1}">
      <text>
        <r>
          <rPr>
            <sz val="8"/>
            <color indexed="81"/>
            <rFont val="BIZ UDゴシック"/>
            <family val="3"/>
            <charset val="128"/>
          </rPr>
          <t>共用）設備調査費用</t>
        </r>
      </text>
    </comment>
    <comment ref="J33" authorId="0" shapeId="0" xr:uid="{9B79DE4F-C972-4F82-87EE-2C5E55293C8A}">
      <text>
        <r>
          <rPr>
            <sz val="9"/>
            <color indexed="81"/>
            <rFont val="MS P ゴシック"/>
            <family val="3"/>
            <charset val="128"/>
          </rPr>
          <t xml:space="preserve">住宅）LED化コンサル業務費
</t>
        </r>
      </text>
    </comment>
    <comment ref="K33" authorId="0" shapeId="0" xr:uid="{BDD8D097-5A85-42F7-8C06-98CCF7759418}">
      <text>
        <r>
          <rPr>
            <sz val="8"/>
            <color indexed="81"/>
            <rFont val="BIZ UDゴシック"/>
            <family val="3"/>
            <charset val="128"/>
          </rPr>
          <t>共用）一括受電コンサルタント費用 1,890,000
共用）インターフォン工事コンサル費 540,000</t>
        </r>
      </text>
    </comment>
    <comment ref="L33" authorId="0" shapeId="0" xr:uid="{948378A4-B7AF-45D1-AA43-FCD9653534A0}">
      <text>
        <r>
          <rPr>
            <sz val="8"/>
            <color indexed="81"/>
            <rFont val="BIZ UDゴシック"/>
            <family val="3"/>
            <charset val="128"/>
          </rPr>
          <t>共用）中央監視装置移設調査 216,000
共用）地下２階ピット湧水調査 2,484,000</t>
        </r>
      </text>
    </comment>
    <comment ref="R33" authorId="0" shapeId="0" xr:uid="{B8AD72B5-9C1D-4033-9585-F76FDEF3899A}">
      <text>
        <r>
          <rPr>
            <sz val="8"/>
            <color indexed="81"/>
            <rFont val="BIZ UDゴシック"/>
            <family val="3"/>
            <charset val="128"/>
          </rPr>
          <t>共用）地下防災盤調査費</t>
        </r>
      </text>
    </comment>
    <comment ref="S33" authorId="0" shapeId="0" xr:uid="{77041438-64C3-47EC-9713-AC9688BAF609}">
      <text>
        <r>
          <rPr>
            <sz val="8"/>
            <color indexed="81"/>
            <rFont val="BIZ UDゴシック"/>
            <family val="3"/>
            <charset val="128"/>
          </rPr>
          <t>共用）さんど亭配管調査費</t>
        </r>
        <r>
          <rPr>
            <sz val="9"/>
            <color indexed="81"/>
            <rFont val="MS P ゴシック"/>
            <family val="3"/>
            <charset val="128"/>
          </rPr>
          <t xml:space="preserve">
</t>
        </r>
      </text>
    </comment>
    <comment ref="T33" authorId="0" shapeId="0" xr:uid="{431A9FEB-D9B9-4FB5-8A58-720F1134D771}">
      <text>
        <r>
          <rPr>
            <sz val="8"/>
            <color indexed="81"/>
            <rFont val="BIZ UDPゴシック"/>
            <family val="3"/>
            <charset val="128"/>
          </rPr>
          <t>共用）外壁タイル浮き調査</t>
        </r>
      </text>
    </comment>
    <comment ref="U33" authorId="0" shapeId="0" xr:uid="{58D3C5AA-FA76-4F05-8458-D04267C83D4C}">
      <text>
        <r>
          <rPr>
            <sz val="8"/>
            <color indexed="81"/>
            <rFont val="BIZ UDゴシック"/>
            <family val="3"/>
            <charset val="128"/>
          </rPr>
          <t>工事費Ｘ4%</t>
        </r>
        <r>
          <rPr>
            <b/>
            <sz val="9"/>
            <color indexed="81"/>
            <rFont val="MS P ゴシック"/>
            <family val="3"/>
            <charset val="128"/>
          </rPr>
          <t xml:space="preserve">
</t>
        </r>
      </text>
    </comment>
    <comment ref="V33" authorId="0" shapeId="0" xr:uid="{DE88852B-1C26-45C9-AAA0-2FFEF0148107}">
      <text>
        <r>
          <rPr>
            <sz val="8"/>
            <color indexed="81"/>
            <rFont val="BIZ UDゴシック"/>
            <family val="3"/>
            <charset val="128"/>
          </rPr>
          <t>工事費Ｘ4%</t>
        </r>
        <r>
          <rPr>
            <b/>
            <sz val="9"/>
            <color indexed="81"/>
            <rFont val="MS P ゴシック"/>
            <family val="3"/>
            <charset val="128"/>
          </rPr>
          <t xml:space="preserve">
</t>
        </r>
      </text>
    </comment>
    <comment ref="Y33" authorId="0" shapeId="0" xr:uid="{4396574A-ADBC-4CF3-8CBA-A8B1B51CDDD4}">
      <text>
        <r>
          <rPr>
            <sz val="8"/>
            <color indexed="81"/>
            <rFont val="BIZ UDゴシック"/>
            <family val="3"/>
            <charset val="128"/>
          </rPr>
          <t>工事費Ｘ4%</t>
        </r>
        <r>
          <rPr>
            <b/>
            <sz val="9"/>
            <color indexed="81"/>
            <rFont val="MS P ゴシック"/>
            <family val="3"/>
            <charset val="128"/>
          </rPr>
          <t xml:space="preserve">
</t>
        </r>
      </text>
    </comment>
    <comment ref="AI33" authorId="0" shapeId="0" xr:uid="{D39CE75E-97EB-4040-A7C8-AA4FC57B9015}">
      <text>
        <r>
          <rPr>
            <sz val="8"/>
            <color indexed="81"/>
            <rFont val="BIZ UDゴシック"/>
            <family val="3"/>
            <charset val="128"/>
          </rPr>
          <t>工事費Ｘ3%</t>
        </r>
        <r>
          <rPr>
            <b/>
            <sz val="9"/>
            <color indexed="81"/>
            <rFont val="MS P ゴシック"/>
            <family val="3"/>
            <charset val="128"/>
          </rPr>
          <t xml:space="preserve">
</t>
        </r>
      </text>
    </comment>
    <comment ref="F35" authorId="0" shapeId="0" xr:uid="{8181A9E4-D758-4F2C-8A7F-D0FBEEBB696E}">
      <text>
        <r>
          <rPr>
            <sz val="8"/>
            <color indexed="81"/>
            <rFont val="BIZ UDゴシック"/>
            <family val="3"/>
            <charset val="128"/>
          </rPr>
          <t>大規模修繕積算費用</t>
        </r>
      </text>
    </comment>
    <comment ref="J35" authorId="0" shapeId="0" xr:uid="{29379BCE-C406-45B7-A071-BF146CBBE8AF}">
      <text>
        <r>
          <rPr>
            <sz val="8"/>
            <color indexed="81"/>
            <rFont val="BIZ UDゴシック"/>
            <family val="3"/>
            <charset val="128"/>
          </rPr>
          <t>共用）センサーライト設置工事</t>
        </r>
      </text>
    </comment>
    <comment ref="U39" authorId="0" shapeId="0" xr:uid="{2F63A592-1DD5-42CD-9F6B-0AB00B605C3F}">
      <text>
        <r>
          <rPr>
            <b/>
            <sz val="9"/>
            <color indexed="81"/>
            <rFont val="MS P ゴシック"/>
            <family val="3"/>
            <charset val="128"/>
          </rPr>
          <t>値上げ額
タイプ別面積表より</t>
        </r>
      </text>
    </comment>
    <comment ref="G46" authorId="0" shapeId="0" xr:uid="{7A00D5D7-9D11-4A3F-9306-DAA7C293EB80}">
      <text>
        <r>
          <rPr>
            <sz val="8"/>
            <color indexed="81"/>
            <rFont val="BIZ UDゴシック"/>
            <family val="3"/>
            <charset val="128"/>
          </rPr>
          <t>駐車場ゲートリモコン修理 14,280
植栽改修 103,647
シャッター修理 37,800
センサーライト取付け 38,500
路盤改修 54,000
エヤコンドレンアップ交換 88,515
エヤコン交換 12,600
電波障害施設調査費 40,950
照明器具交換 27,300
看板等補修工事 27,300
配管ピット内防水工事 338,100
シリンダー修理 15,750
スプリンクラー調査 278,250
共用部長尺シート補修 27,800
路盤補修 44,600
照明器具交換 23,541</t>
        </r>
      </text>
    </comment>
    <comment ref="H46" authorId="0" shapeId="0" xr:uid="{D78C74F6-2A38-4554-91FE-03B5407C5344}">
      <text>
        <r>
          <rPr>
            <sz val="8"/>
            <color indexed="81"/>
            <rFont val="BIZ UDゴシック"/>
            <family val="3"/>
            <charset val="128"/>
          </rPr>
          <t>シリンダー修理 12,600
地下防災センター鍵制御盤修理 15,750
鉄扉電気錠補修 19,320
駐車場リモコン補修 19,530
無線信号装置取付け 21,000
ロボットゲート修理 23,520
駐車場照明器具取替 28,770
オートロックスイッチ修理 39,375
喚起ダクト廻り漏水調査 46,200
自動ドア修理 190,050
シャッター修理 496,650</t>
        </r>
      </text>
    </comment>
    <comment ref="I46" authorId="1" shapeId="0" xr:uid="{E55B6479-CB76-409B-BA87-DBC83555B5B8}">
      <text>
        <r>
          <rPr>
            <sz val="8"/>
            <color rgb="FF000000"/>
            <rFont val="BIZ UDゴシック"/>
            <family val="3"/>
            <charset val="128"/>
          </rPr>
          <t>誘導灯ランプ交換 6,615
シャッター点検・修理 10,500
同上　補修工事 10,500
同上　スイッチＢOX補修 11,550
シリンダー修理 36,750
廊下灯絶縁不良調査・改修 36,750
煙感取替 37,800
緊急ガス遮断弁　定期整備 46,200
電気錠取替 61,897
自動ドア修理 63,000
感知器調査 82,950
照明器具交換 122,850
鳩対策工事 262,500
送風機修理・ベルト交換点検修理 399,000</t>
        </r>
      </text>
    </comment>
    <comment ref="J46" authorId="0" shapeId="0" xr:uid="{7C2DE948-AED8-45BF-8213-B85F11583717}">
      <text>
        <r>
          <rPr>
            <sz val="8"/>
            <color indexed="81"/>
            <rFont val="BIZ UDゴシック"/>
            <family val="3"/>
            <charset val="128"/>
          </rPr>
          <t>シリンダー修理 12,600
地下防災センター鍵制御盤修理 15,750
鉄扉電気錠補修 19,320
駐車場リモコン補修 19,530
無線信号装置取付け 21,000
ロボットゲート修理 23,520
駐車場照明器具取替 28,770
オートロックスイッチ修理 39,375
喚起ダクト廻り漏水調査 46,200
自動ドア修理 190,050
シャッター修理 496,650</t>
        </r>
      </text>
    </comment>
    <comment ref="K46" authorId="1" shapeId="0" xr:uid="{686B2EE1-1610-4A80-8CEE-EB9E4F797CAD}">
      <text>
        <r>
          <rPr>
            <sz val="8"/>
            <color rgb="FF000000"/>
            <rFont val="BIZ UDゴシック"/>
            <family val="3"/>
            <charset val="128"/>
          </rPr>
          <t xml:space="preserve">シャッター点検修理 32,400
室外機架台柱移設・植栽工事 370,872
ゴミ庫シャッター修理 12,960
誘導灯取替 114,480
シャッター点検修理 8,640
エントランス前歩道平板補修 677,150
ゲート修理・受信機交換 113,616
店舗シャッター修理 13,608
オートロックスイッチ及び扉シリンダー取替 108,000
</t>
        </r>
      </text>
    </comment>
    <comment ref="L46" authorId="0" shapeId="0" xr:uid="{86E3DF54-ABDF-4994-BAA3-69785D51925F}">
      <text>
        <r>
          <rPr>
            <sz val="8"/>
            <color indexed="81"/>
            <rFont val="BIZ UDゴシック"/>
            <family val="3"/>
            <charset val="128"/>
          </rPr>
          <t>漏水調査 17,064
シャッター修理 19,440
CS放送受信調査 27,000
階段踊り場漏水補修 37,800
消火器取替 38,800
地下EXPJ漏水補修 42,120
排水槽フロートスイッチ交換 46,440
自転車搬送コンベアライン取替 50,760
店舗前ダウンライト取り替え 59,400
共用散水系統漏水補修 62,640
ELV誘導灯取替 66,960
店舗出入口電子錠取替 83,160
平板不陸調整 95,040
坪庭植栽他工事 98,280
駐輪場スライダー扉開閉不良調整 126,900
ポット用樹木支柱補修 137,916
防犯カメラ設置 199,800
庇シーリング打ち替え 200,880
ゲート修理 243,216
店舗天井漏水 291,600
CS放送改修工事 463,320
庇補修工事 799,200
１階南軒天塗装工事 885,600
１階空調ガラリ補修工事 1,976,400</t>
        </r>
      </text>
    </comment>
    <comment ref="M46" authorId="1" shapeId="0" xr:uid="{F3F76285-8545-4BF2-B644-A16688A40DCA}">
      <text>
        <r>
          <rPr>
            <sz val="8"/>
            <color rgb="FF000000"/>
            <rFont val="BIZ UDゴシック"/>
            <family val="3"/>
            <charset val="128"/>
          </rPr>
          <t>店舗雨樋化粧カバー復旧 24,408
駐輪場スライドドアー補修 29,808
植栽補填 35,640
照明不点灯調査改修 43,200
駐車場漏水補修 54,918
照明器具取替 66,960
シャッター修理 68,364
駐輪場扉補修 109,836
電子錠・タイマー取替 118,800
誘導灯交換 172,216
ボイススピーカー取替 216,160
ELV前照明器具取替 216,160
階段断線工事 343,440
エントランスエヤコン取替 829,440
中央監視装置MCU UPS交換工事 950,400</t>
        </r>
      </text>
    </comment>
    <comment ref="N46" authorId="0" shapeId="0" xr:uid="{B3838A12-26C5-4FE6-B8D3-A6BCFCDDAD7D}">
      <text>
        <r>
          <rPr>
            <sz val="8"/>
            <color indexed="81"/>
            <rFont val="BIZ UDゴシック"/>
            <family val="3"/>
            <charset val="128"/>
          </rPr>
          <t>シャッター修理 27,000
共用灯自動点滅器交換 35,640
排水槽フロートスイッチ交換 46,440
緊急ガス遮断弁保守点検 147,548
植栽他工事 151,200
庇補修・駐車場管理室漏水補修 213,840
自動ドア修理 270,000
天井漏水補修工事 518,400
天井漏水調査 648,000
共用旧排水管調査 961,632
サイン工事 1,447,200</t>
        </r>
      </text>
    </comment>
    <comment ref="O46" authorId="1" shapeId="0" xr:uid="{679EFAF4-C446-4FD7-A8C5-8D5873026165}">
      <text>
        <r>
          <rPr>
            <sz val="8"/>
            <color rgb="FF000000"/>
            <rFont val="BIZ UDゴシック"/>
            <family val="3"/>
            <charset val="128"/>
          </rPr>
          <t>防火扉補修 8,800
駐輪場照明器具取替 27,000
ポストダイヤル交換 45,840
防犯カメラ交換 50,000
排水槽フロートスイッチ取替 50,760
店舗ドレン改修 68,365
増圧給水ポンプ圧力タンク取替 162,800
受水槽排水ポンプ取替 550,000
シャッター修理 830,488
エントランス巾木額口補修 1,447,600</t>
        </r>
      </text>
    </comment>
    <comment ref="P46" authorId="0" shapeId="0" xr:uid="{13D5E628-EC9B-45C5-B590-915479AE04A6}">
      <text>
        <r>
          <rPr>
            <sz val="8"/>
            <color indexed="81"/>
            <rFont val="BIZ UDゴシック"/>
            <family val="3"/>
            <charset val="128"/>
          </rPr>
          <t>排水槽フロートスイッチ取替 108,900
水漏れ調査費 116,600
インバーター取替 121,000
シャッター修理 125,730
照明器具取替 168,300
ポストキャップ取替 211,200
排煙窓修理 220,000</t>
        </r>
        <r>
          <rPr>
            <sz val="9"/>
            <color indexed="81"/>
            <rFont val="MS P ゴシック"/>
            <family val="3"/>
            <charset val="128"/>
          </rPr>
          <t xml:space="preserve">
</t>
        </r>
      </text>
    </comment>
    <comment ref="Q46" authorId="1" shapeId="0" xr:uid="{961B2177-73DB-40ED-8D44-EDC9A9F66FE9}">
      <text>
        <r>
          <rPr>
            <sz val="8"/>
            <color rgb="FF000000"/>
            <rFont val="BIZ UDゴシック"/>
            <family val="3"/>
            <charset val="128"/>
          </rPr>
          <t xml:space="preserve">シャッター修理 16,280
電子錠補修 29,700
店舗シャッター修理 38,830
宅配BOX修理 44,000
プレハブ冷蔵庫修理 49,500
感知器取替 57,200
タイル補修 60,500
ゲートモーター交換 113,256
電子錠取替 113,300
防火戸ラッチ調査 113,850
排水槽フロートスイッチ取替 130,570
感知器改修 165,000
地下排水ポンプ取替 178,200
照明器具取替 216,700
発電室防音ドア補修 228,800
駐車場出入口グレーチング補修 295,680
駐車場ピット内漏水調査 317,350
消火補給水槽廻り取替 473,000
電気温水器取替 473,000
ゴミ庫シャッター修理 893,750
屋外階段シート改修 6,435,000
</t>
        </r>
      </text>
    </comment>
    <comment ref="R46" authorId="0" shapeId="0" xr:uid="{0860AE9F-BE12-40D8-822A-2BDFB9ED391F}">
      <text>
        <r>
          <rPr>
            <sz val="8"/>
            <color indexed="81"/>
            <rFont val="BIZ UDゴシック"/>
            <family val="3"/>
            <charset val="128"/>
          </rPr>
          <t>漏水調査費 123,310
受水槽内感知器取替 132,000
電子錠・タイマー取替 134,200
防犯カメラ更新 242,000
ガス管補修 275,000
排煙窓修繕 319,000
消防設備点検費 323,400
シャッター修理 788,040
非常照明器具取替 847,000
防犯カメラ取替 1,056,000
排水ポンプ取替 1,419,000</t>
        </r>
        <r>
          <rPr>
            <b/>
            <sz val="9"/>
            <color indexed="81"/>
            <rFont val="MS P ゴシック"/>
            <family val="3"/>
            <charset val="128"/>
          </rPr>
          <t xml:space="preserve">
</t>
        </r>
        <r>
          <rPr>
            <sz val="9"/>
            <color indexed="81"/>
            <rFont val="MS P ゴシック"/>
            <family val="3"/>
            <charset val="128"/>
          </rPr>
          <t xml:space="preserve">
</t>
        </r>
      </text>
    </comment>
    <comment ref="S46" authorId="1" shapeId="0" xr:uid="{C5916C96-D8D9-4CA3-9D8B-10F36C39192B}">
      <text>
        <r>
          <rPr>
            <sz val="8"/>
            <color rgb="FF000000"/>
            <rFont val="BIZ UDゴシック"/>
            <family val="3"/>
            <charset val="128"/>
          </rPr>
          <t xml:space="preserve">エヤコン取替 228,800
防災シャッター修繕 330,000
防災シャッター修繕 495,440
防災シャッター修繕 177,870
消火器誘導灯改修 350,185
防火シャッター改修 36,300
防災シャッター追加 164,934
シャッター修理 13,860
防災シャッター修繕 1,081,520
シャッター修理修理 15,180
照明器具取替 30,800
電子錠アダプター取替 24,200
貯水槽水位制御工事 583,000
防災盤部品交換 2,420,000
シャッター修理 480,150
----------------
</t>
        </r>
        <r>
          <rPr>
            <sz val="8"/>
            <color indexed="10"/>
            <rFont val="BIZ UDゴシック"/>
            <family val="3"/>
            <charset val="128"/>
          </rPr>
          <t>地下駐車場防災シャッター関連
2, 286，064</t>
        </r>
        <r>
          <rPr>
            <sz val="8"/>
            <color rgb="FF000000"/>
            <rFont val="BIZ UD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Taru Kazuya</author>
    <author>tc={80F9155C-6FB4-43AF-8B40-0F295A96AE10}</author>
    <author>tc={CD7EA8B1-07EC-4B80-8299-88F5FAC133CB}</author>
    <author>tc={88413885-055E-4353-88E4-D6C6798895BC}</author>
    <author>tc={B635F6C2-623C-4E3F-B65D-6A30E4943853}</author>
    <author>tc={D1C6D470-3B2D-49B3-86F3-9D94E70132EC}</author>
    <author>tc={CA4D29AE-428B-48C6-B44D-FF1D5BAC0101}</author>
    <author>tc={263A5123-D626-4C1A-87A1-5EE8A3581B95}</author>
  </authors>
  <commentList>
    <comment ref="T312" authorId="0" shapeId="0" xr:uid="{0E78032D-6E67-4E8A-A053-EE38D1458BB1}">
      <text>
        <r>
          <rPr>
            <sz val="8"/>
            <color indexed="81"/>
            <rFont val="BIZ UDゴシック"/>
            <family val="3"/>
            <charset val="128"/>
          </rPr>
          <t>散水系統漏水補修</t>
        </r>
      </text>
    </comment>
    <comment ref="W312" authorId="0" shapeId="0" xr:uid="{39DE3377-333C-48B9-83A6-27074ADDA006}">
      <text>
        <r>
          <rPr>
            <sz val="8"/>
            <color indexed="81"/>
            <rFont val="BIZ UDゴシック"/>
            <family val="3"/>
            <charset val="128"/>
          </rPr>
          <t>増圧給水ポンプ圧力タンク取替</t>
        </r>
        <r>
          <rPr>
            <sz val="9"/>
            <color indexed="81"/>
            <rFont val="MS P ゴシック"/>
            <family val="3"/>
            <charset val="128"/>
          </rPr>
          <t xml:space="preserve">
</t>
        </r>
      </text>
    </comment>
    <comment ref="Y312" authorId="0" shapeId="0" xr:uid="{18552030-60CE-4DCA-8191-422D29A29DFB}">
      <text>
        <r>
          <rPr>
            <sz val="8"/>
            <color indexed="81"/>
            <rFont val="BIZ UDゴシック"/>
            <family val="3"/>
            <charset val="128"/>
          </rPr>
          <t>電気温水器取替</t>
        </r>
      </text>
    </comment>
    <comment ref="E313" authorId="1" shapeId="0" xr:uid="{80F9155C-6FB4-43AF-8B40-0F295A96AE1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現状：ポチエチレン粉体ライニング鋼管で耐用年数は塩ビライニング交換より長い　30年超えに付き対象外とする</t>
      </text>
    </comment>
    <comment ref="W314" authorId="0" shapeId="0" xr:uid="{B660A9A9-9C5E-4609-9FBC-E756E7C15468}">
      <text>
        <r>
          <rPr>
            <sz val="8"/>
            <color indexed="81"/>
            <rFont val="BIZ UDゴシック"/>
            <family val="3"/>
            <charset val="128"/>
          </rPr>
          <t>受水槽排水ポンプ取替</t>
        </r>
      </text>
    </comment>
    <comment ref="AA314" authorId="0" shapeId="0" xr:uid="{403EF6CF-128B-4841-9D77-922564FA5B9F}">
      <text>
        <r>
          <rPr>
            <sz val="8"/>
            <color indexed="81"/>
            <rFont val="BIZ UDゴシック"/>
            <family val="3"/>
            <charset val="128"/>
          </rPr>
          <t>貯水槽水位制御工事</t>
        </r>
      </text>
    </comment>
    <comment ref="AA316" authorId="0" shapeId="0" xr:uid="{1B24E653-6F9E-411A-93B5-42777F49EF80}">
      <text>
        <r>
          <rPr>
            <sz val="8"/>
            <color indexed="81"/>
            <rFont val="BIZ UDゴシック"/>
            <family val="3"/>
            <charset val="128"/>
          </rPr>
          <t>増圧給水ポンプユニット整備工事</t>
        </r>
      </text>
    </comment>
    <comment ref="T317" authorId="0" shapeId="0" xr:uid="{957EC446-02C9-4428-846C-C14A7D789BAF}">
      <text>
        <r>
          <rPr>
            <sz val="8"/>
            <color indexed="81"/>
            <rFont val="BIZ UDゴシック"/>
            <family val="3"/>
            <charset val="128"/>
          </rPr>
          <t>増圧ポンプユニット更新工事</t>
        </r>
      </text>
    </comment>
    <comment ref="W319" authorId="0" shapeId="0" xr:uid="{E49A0092-A98C-4616-B407-6CC55566AF8A}">
      <text>
        <r>
          <rPr>
            <sz val="8"/>
            <color indexed="81"/>
            <rFont val="BIZ UDゴシック"/>
            <family val="3"/>
            <charset val="128"/>
          </rPr>
          <t>排水管修繕工事
駐車場湧水　エフロレッセンス除去</t>
        </r>
      </text>
    </comment>
    <comment ref="AE319" authorId="0" shapeId="0" xr:uid="{4F88B464-6326-4186-9768-4F3E15A293E4}">
      <text>
        <r>
          <rPr>
            <sz val="8"/>
            <color indexed="81"/>
            <rFont val="BIZ UDゴシック"/>
            <family val="3"/>
            <charset val="128"/>
          </rPr>
          <t>地下エフロレッセンス除去</t>
        </r>
      </text>
    </comment>
    <comment ref="E320" authorId="2" shapeId="0" xr:uid="{CD7EA8B1-07EC-4B80-8299-88F5FAC133C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現状：排水用タールエポキシ塗装鋼管　耐用年数30年超に付き対象外とする。</t>
      </text>
    </comment>
    <comment ref="N321" authorId="0" shapeId="0" xr:uid="{D3737A70-5559-48FC-B40C-12E1DA57AD22}">
      <text>
        <r>
          <rPr>
            <sz val="8"/>
            <color indexed="81"/>
            <rFont val="BIZ UDゴシック"/>
            <family val="3"/>
            <charset val="128"/>
          </rPr>
          <t>湧水ポンプ改修工事</t>
        </r>
      </text>
    </comment>
    <comment ref="R321" authorId="0" shapeId="0" xr:uid="{B4687806-135C-4CBB-9396-F9E893283B6D}">
      <text>
        <r>
          <rPr>
            <sz val="8"/>
            <color indexed="81"/>
            <rFont val="BIZ UDゴシック"/>
            <family val="3"/>
            <charset val="128"/>
          </rPr>
          <t>排水ポンプ取替</t>
        </r>
      </text>
    </comment>
    <comment ref="S321" authorId="0" shapeId="0" xr:uid="{6CC3829C-C375-425F-9CB5-C2C148E1CB99}">
      <text>
        <r>
          <rPr>
            <sz val="8"/>
            <color indexed="81"/>
            <rFont val="BIZ UDゴシック"/>
            <family val="3"/>
            <charset val="128"/>
          </rPr>
          <t>駐車場排水ポンプ制御部品交換</t>
        </r>
      </text>
    </comment>
    <comment ref="T321" authorId="0" shapeId="0" xr:uid="{0821D5F9-9CFE-400A-9F02-F793242396C3}">
      <text>
        <r>
          <rPr>
            <sz val="8"/>
            <color indexed="81"/>
            <rFont val="BIZ UDゴシック"/>
            <family val="3"/>
            <charset val="128"/>
          </rPr>
          <t>排水槽フロートスイッチ交換</t>
        </r>
      </text>
    </comment>
    <comment ref="V321" authorId="0" shapeId="0" xr:uid="{D6ECF30C-9299-432A-8BD1-165D219B9973}">
      <text>
        <r>
          <rPr>
            <sz val="8"/>
            <color indexed="81"/>
            <rFont val="BIZ UDゴシック"/>
            <family val="3"/>
            <charset val="128"/>
          </rPr>
          <t>排水槽フロートスイッチ交換</t>
        </r>
      </text>
    </comment>
    <comment ref="W321" authorId="0" shapeId="0" xr:uid="{BD2B7312-D122-465F-BF38-61D54FD2C915}">
      <text>
        <r>
          <rPr>
            <sz val="8"/>
            <color indexed="81"/>
            <rFont val="BIZ UDゴシック"/>
            <family val="3"/>
            <charset val="128"/>
          </rPr>
          <t>排水槽フロートスイッチ交換</t>
        </r>
      </text>
    </comment>
    <comment ref="X321" authorId="0" shapeId="0" xr:uid="{6F456E3B-79E0-4F2E-9A62-72D3170C4EE4}">
      <text>
        <r>
          <rPr>
            <sz val="8"/>
            <color indexed="81"/>
            <rFont val="BIZ UDゴシック"/>
            <family val="3"/>
            <charset val="128"/>
          </rPr>
          <t>排水槽フロートスイッチ取替</t>
        </r>
      </text>
    </comment>
    <comment ref="Y321" authorId="0" shapeId="0" xr:uid="{B7029047-C27D-4BC4-92DB-C31207310CF0}">
      <text>
        <r>
          <rPr>
            <sz val="8"/>
            <color indexed="81"/>
            <rFont val="BIZ UDゴシック"/>
            <family val="3"/>
            <charset val="128"/>
          </rPr>
          <t>排水槽フロートスイッチ取替</t>
        </r>
      </text>
    </comment>
    <comment ref="AE321" authorId="0" shapeId="0" xr:uid="{4704F990-1458-45C9-B3FB-53EA9D563F50}">
      <text>
        <r>
          <rPr>
            <sz val="8"/>
            <color indexed="81"/>
            <rFont val="BIZ UDゴシック"/>
            <family val="3"/>
            <charset val="128"/>
          </rPr>
          <t>フロートスイッチ交換</t>
        </r>
      </text>
    </comment>
    <comment ref="T322" authorId="0" shapeId="0" xr:uid="{36014C67-F445-4C68-BC2E-A49B07E79CAB}">
      <text>
        <r>
          <rPr>
            <sz val="8"/>
            <color indexed="81"/>
            <rFont val="BIZ UDゴシック"/>
            <family val="3"/>
            <charset val="128"/>
          </rPr>
          <t>地下２階排水ポンプ・制御盤改修工事</t>
        </r>
      </text>
    </comment>
    <comment ref="Y322" authorId="0" shapeId="0" xr:uid="{F3B2E1D2-3E6D-4F02-AB45-CC696DE9ED58}">
      <text>
        <r>
          <rPr>
            <sz val="8"/>
            <color indexed="81"/>
            <rFont val="BIZ UDゴシック"/>
            <family val="3"/>
            <charset val="128"/>
          </rPr>
          <t>地下排水ポンプ取替</t>
        </r>
      </text>
    </comment>
    <comment ref="Z322" authorId="0" shapeId="0" xr:uid="{F749A991-11A6-40AC-8895-D6F40E419B26}">
      <text>
        <r>
          <rPr>
            <sz val="8"/>
            <color indexed="81"/>
            <rFont val="BIZ UDゴシック"/>
            <family val="3"/>
            <charset val="128"/>
          </rPr>
          <t>排水ポンプ取替</t>
        </r>
      </text>
    </comment>
    <comment ref="AB322" authorId="0" shapeId="0" xr:uid="{4C094EC6-D43E-4584-9BE1-D765C2D45B34}">
      <text>
        <r>
          <rPr>
            <sz val="8"/>
            <color indexed="81"/>
            <rFont val="BIZ UDゴシック"/>
            <family val="3"/>
            <charset val="128"/>
          </rPr>
          <t>地下排水ポンプ故障入替
自動交互</t>
        </r>
      </text>
    </comment>
    <comment ref="V323" authorId="0" shapeId="0" xr:uid="{28D1549A-277C-4DD2-AEB1-21970BAFBDD9}">
      <text>
        <r>
          <rPr>
            <sz val="8"/>
            <color indexed="81"/>
            <rFont val="BIZ UDゴシック"/>
            <family val="3"/>
            <charset val="128"/>
          </rPr>
          <t>ガス漏れ警報器一括取替工事</t>
        </r>
      </text>
    </comment>
    <comment ref="AB323" authorId="0" shapeId="0" xr:uid="{BAEE64F9-594E-4A8F-9CAC-9B04E450C2BD}">
      <text>
        <r>
          <rPr>
            <sz val="8"/>
            <color indexed="81"/>
            <rFont val="BIZ UDゴシック"/>
            <family val="3"/>
            <charset val="128"/>
          </rPr>
          <t>ガス警報一括取替</t>
        </r>
      </text>
    </comment>
    <comment ref="E324" authorId="3" shapeId="0" xr:uid="{88413885-055E-4353-88E4-D6C6798895B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現状：幹線PLP被膜鋼管の溶接工法　枝管はPE管　大阪ガス責任施工にて対象外とする。</t>
      </text>
    </comment>
    <comment ref="P324" authorId="0" shapeId="0" xr:uid="{A385D55A-87F2-41E4-9A91-AE5DC410D27C}">
      <text>
        <r>
          <rPr>
            <sz val="8"/>
            <color indexed="81"/>
            <rFont val="BIZ UDゴシック"/>
            <family val="3"/>
            <charset val="128"/>
          </rPr>
          <t>ガス遮断弁定期整備</t>
        </r>
      </text>
    </comment>
    <comment ref="R324" authorId="0" shapeId="0" xr:uid="{3C567ECE-8EFD-4BCB-BBEB-0389A577410D}">
      <text>
        <r>
          <rPr>
            <sz val="8"/>
            <color indexed="81"/>
            <rFont val="BIZ UDゴシック"/>
            <family val="3"/>
            <charset val="128"/>
          </rPr>
          <t>ガス緊急遮断弁整備</t>
        </r>
      </text>
    </comment>
    <comment ref="V324" authorId="0" shapeId="0" xr:uid="{2865EB92-54F3-4059-988B-2CCD9D70B0B0}">
      <text>
        <r>
          <rPr>
            <sz val="8"/>
            <color indexed="81"/>
            <rFont val="BIZ UDゴシック"/>
            <family val="3"/>
            <charset val="128"/>
          </rPr>
          <t>緊急ガス遮断弁保守点検</t>
        </r>
      </text>
    </comment>
    <comment ref="Z324" authorId="0" shapeId="0" xr:uid="{23AF3CF4-805D-4066-B189-D4481A49B238}">
      <text>
        <r>
          <rPr>
            <sz val="8"/>
            <color indexed="81"/>
            <rFont val="BIZ UDゴシック"/>
            <family val="3"/>
            <charset val="128"/>
          </rPr>
          <t>ガス管補修</t>
        </r>
      </text>
    </comment>
    <comment ref="N326" authorId="0" shapeId="0" xr:uid="{ED5B5A64-5B16-42E6-8FF7-48B90D2B1D5C}">
      <text>
        <r>
          <rPr>
            <sz val="8"/>
            <color indexed="81"/>
            <rFont val="BIZ UDゴシック"/>
            <family val="3"/>
            <charset val="128"/>
          </rPr>
          <t>エヤコンドレンアップ交換
88,515
エヤコン交換
12,600</t>
        </r>
        <r>
          <rPr>
            <sz val="9"/>
            <color indexed="81"/>
            <rFont val="MS P ゴシック"/>
            <family val="3"/>
            <charset val="128"/>
          </rPr>
          <t xml:space="preserve">
</t>
        </r>
      </text>
    </comment>
    <comment ref="U326" authorId="0" shapeId="0" xr:uid="{F478B603-6D05-40E4-991E-AB69AD393583}">
      <text>
        <r>
          <rPr>
            <sz val="8"/>
            <color indexed="81"/>
            <rFont val="BIZ UDゴシック"/>
            <family val="3"/>
            <charset val="128"/>
          </rPr>
          <t>エントランスエヤコン取替</t>
        </r>
      </text>
    </comment>
    <comment ref="Z326" authorId="0" shapeId="0" xr:uid="{980D2439-52F0-42E8-909B-F6E063F068D3}">
      <text>
        <r>
          <rPr>
            <sz val="8"/>
            <color indexed="81"/>
            <rFont val="BIZ UDゴシック"/>
            <family val="3"/>
            <charset val="128"/>
          </rPr>
          <t>施設用ゴミ置き場冷蔵庫機器取替</t>
        </r>
      </text>
    </comment>
    <comment ref="AA326" authorId="0" shapeId="0" xr:uid="{9408000E-459F-423B-A97D-DD6B05DE3E77}">
      <text>
        <r>
          <rPr>
            <sz val="8"/>
            <color indexed="81"/>
            <rFont val="BIZ UDゴシック"/>
            <family val="3"/>
            <charset val="128"/>
          </rPr>
          <t>エヤコン取替</t>
        </r>
      </text>
    </comment>
    <comment ref="N329" authorId="0" shapeId="0" xr:uid="{1A10B2BC-CE47-4652-BE8D-3FF633BADF0D}">
      <text>
        <r>
          <rPr>
            <sz val="8"/>
            <color indexed="81"/>
            <rFont val="BIZ UDゴシック"/>
            <family val="3"/>
            <charset val="128"/>
          </rPr>
          <t>照明器具交換
27,300
23,541</t>
        </r>
      </text>
    </comment>
    <comment ref="O329" authorId="0" shapeId="0" xr:uid="{5EC1E6F0-7C18-49FC-95AB-FBF3ABD7463E}">
      <text>
        <r>
          <rPr>
            <sz val="8"/>
            <color indexed="81"/>
            <rFont val="BIZ UDゴシック"/>
            <family val="3"/>
            <charset val="128"/>
          </rPr>
          <t>駐車場照明器具取替</t>
        </r>
      </text>
    </comment>
    <comment ref="P329" authorId="0" shapeId="0" xr:uid="{B6A05CE5-6FCC-4325-9A0B-5B73E2706379}">
      <text>
        <r>
          <rPr>
            <sz val="8"/>
            <color indexed="81"/>
            <rFont val="BIZ UDゴシック"/>
            <family val="3"/>
            <charset val="128"/>
          </rPr>
          <t>照明器具交換</t>
        </r>
      </text>
    </comment>
    <comment ref="R329" authorId="0" shapeId="0" xr:uid="{8F0AA19F-2B43-4030-9BBF-85B5870FE217}">
      <text>
        <r>
          <rPr>
            <sz val="8"/>
            <color indexed="81"/>
            <rFont val="BIZ UDゴシック"/>
            <family val="3"/>
            <charset val="128"/>
          </rPr>
          <t>照明器具交換
スイッチ改修</t>
        </r>
      </text>
    </comment>
    <comment ref="T329" authorId="0" shapeId="0" xr:uid="{F987EA11-ECE5-4503-BD17-13F29E952006}">
      <text>
        <r>
          <rPr>
            <sz val="8"/>
            <color indexed="81"/>
            <rFont val="BIZ UDゴシック"/>
            <family val="3"/>
            <charset val="128"/>
          </rPr>
          <t>店舗前DL取替</t>
        </r>
      </text>
    </comment>
    <comment ref="U329" authorId="0" shapeId="0" xr:uid="{7DBC75F7-ED21-4D01-BA66-AB55CA68A071}">
      <text>
        <r>
          <rPr>
            <sz val="8"/>
            <color indexed="81"/>
            <rFont val="BIZ UDゴシック"/>
            <family val="3"/>
            <charset val="128"/>
          </rPr>
          <t>照明器具取替66,960
ELV前照明器具取替 216,160</t>
        </r>
      </text>
    </comment>
    <comment ref="V329" authorId="0" shapeId="0" xr:uid="{2DB38F53-8829-4D03-8B29-95D80DAF129D}">
      <text>
        <r>
          <rPr>
            <sz val="8"/>
            <color indexed="81"/>
            <rFont val="BIZ UDゴシック"/>
            <family val="3"/>
            <charset val="128"/>
          </rPr>
          <t>共用灯自動点滅器交換</t>
        </r>
      </text>
    </comment>
    <comment ref="W329" authorId="0" shapeId="0" xr:uid="{1A9061C2-A6ED-4E40-A929-C011B28DE3EB}">
      <text>
        <r>
          <rPr>
            <sz val="8"/>
            <color indexed="81"/>
            <rFont val="BIZ UDゴシック"/>
            <family val="3"/>
            <charset val="128"/>
          </rPr>
          <t>駐輪場照明器具取替</t>
        </r>
      </text>
    </comment>
    <comment ref="X329" authorId="0" shapeId="0" xr:uid="{E2DE1E30-74E3-4A2F-9A31-A0C89FACF3D2}">
      <text>
        <r>
          <rPr>
            <sz val="8"/>
            <color indexed="81"/>
            <rFont val="BIZ UDゴシック"/>
            <family val="3"/>
            <charset val="128"/>
          </rPr>
          <t>照明器具取替</t>
        </r>
      </text>
    </comment>
    <comment ref="Y329" authorId="0" shapeId="0" xr:uid="{F739417E-E893-4848-9581-714F82F3E779}">
      <text>
        <r>
          <rPr>
            <sz val="8"/>
            <color indexed="81"/>
            <rFont val="BIZ UDゴシック"/>
            <family val="3"/>
            <charset val="128"/>
          </rPr>
          <t>照明器具取替</t>
        </r>
        <r>
          <rPr>
            <sz val="9"/>
            <color indexed="81"/>
            <rFont val="MS P ゴシック"/>
            <family val="3"/>
            <charset val="128"/>
          </rPr>
          <t xml:space="preserve">
</t>
        </r>
      </text>
    </comment>
    <comment ref="AA329" authorId="0" shapeId="0" xr:uid="{6B12A7B1-0B4C-4886-B803-2F33F5EFD425}">
      <text>
        <r>
          <rPr>
            <sz val="8"/>
            <color indexed="81"/>
            <rFont val="BIZ UDゴシック"/>
            <family val="3"/>
            <charset val="128"/>
          </rPr>
          <t>照明器具取替</t>
        </r>
      </text>
    </comment>
    <comment ref="R330" authorId="0" shapeId="0" xr:uid="{EF302BE5-FFCA-4F2F-9B29-5CC47C75C796}">
      <text>
        <r>
          <rPr>
            <sz val="8"/>
            <color indexed="81"/>
            <rFont val="BIZ UDゴシック"/>
            <family val="3"/>
            <charset val="128"/>
          </rPr>
          <t>共用部照明LED化工事6,080,400
同コンサル費用378,000</t>
        </r>
      </text>
    </comment>
    <comment ref="N331" authorId="0" shapeId="0" xr:uid="{4E10BC9D-D689-4311-B758-148BC81636C8}">
      <text>
        <r>
          <rPr>
            <sz val="8"/>
            <color indexed="81"/>
            <rFont val="BIZ UDゴシック"/>
            <family val="3"/>
            <charset val="128"/>
          </rPr>
          <t>照明器具取替</t>
        </r>
      </text>
    </comment>
    <comment ref="S332" authorId="0" shapeId="0" xr:uid="{41A95796-9A10-496F-92BC-410612006ADF}">
      <text>
        <r>
          <rPr>
            <sz val="8"/>
            <color indexed="81"/>
            <rFont val="BIZ UDゴシック"/>
            <family val="3"/>
            <charset val="128"/>
          </rPr>
          <t>一括受電
コンサル費　1,890,000
課金メーター工事 16,200,000
工事中仮設工事1,296,000
課金メーター更新 18,792,000
電気設備譲渡318,745</t>
        </r>
        <r>
          <rPr>
            <b/>
            <sz val="9"/>
            <color indexed="81"/>
            <rFont val="MS P ゴシック"/>
            <family val="3"/>
            <charset val="128"/>
          </rPr>
          <t xml:space="preserve">
</t>
        </r>
      </text>
    </comment>
    <comment ref="X332" authorId="0" shapeId="0" xr:uid="{F1C3ECE8-BBB5-406E-A1B8-B2153343F28D}">
      <text>
        <r>
          <rPr>
            <sz val="8"/>
            <color indexed="81"/>
            <rFont val="BIZ UDゴシック"/>
            <family val="3"/>
            <charset val="128"/>
          </rPr>
          <t>自家用受変電設備改修</t>
        </r>
      </text>
    </comment>
    <comment ref="AE332" authorId="0" shapeId="0" xr:uid="{A1ABABFC-C58F-4668-834D-364FBD6CC429}">
      <text>
        <r>
          <rPr>
            <sz val="8"/>
            <color indexed="81"/>
            <rFont val="BIZ UDゴシック"/>
            <family val="3"/>
            <charset val="128"/>
          </rPr>
          <t>キューピクル点検整備</t>
        </r>
      </text>
    </comment>
    <comment ref="X334" authorId="0" shapeId="0" xr:uid="{EB05EFFE-C4B8-4CC2-84CE-F9D217CAACCD}">
      <text>
        <r>
          <rPr>
            <sz val="8"/>
            <color indexed="81"/>
            <rFont val="BIZ UDゴシック"/>
            <family val="3"/>
            <charset val="128"/>
          </rPr>
          <t>非常用自家発設備点検整備</t>
        </r>
      </text>
    </comment>
    <comment ref="AE334" authorId="0" shapeId="0" xr:uid="{1D18B8A1-33F6-4120-9AC9-5B36027BCA3E}">
      <text>
        <r>
          <rPr>
            <sz val="8"/>
            <color indexed="81"/>
            <rFont val="BIZ UDゴシック"/>
            <family val="3"/>
            <charset val="128"/>
          </rPr>
          <t>自家発点検整備</t>
        </r>
      </text>
    </comment>
    <comment ref="T337" authorId="0" shapeId="0" xr:uid="{624706F1-96AC-487D-8D33-01250820889B}">
      <text>
        <r>
          <rPr>
            <sz val="8"/>
            <color indexed="81"/>
            <rFont val="BIZ UDゴシック"/>
            <family val="3"/>
            <charset val="128"/>
          </rPr>
          <t>CS放送
受信調査27,000
CS放送改修工事463,320</t>
        </r>
      </text>
    </comment>
    <comment ref="S338" authorId="0" shapeId="0" xr:uid="{1C1813BF-497C-4752-ACE6-2CFCE77C79C2}">
      <text>
        <r>
          <rPr>
            <sz val="8"/>
            <color indexed="81"/>
            <rFont val="BIZ UDゴシック"/>
            <family val="3"/>
            <charset val="128"/>
          </rPr>
          <t>インターフォン工事
コンサル費540,000
工事着手金270,000
キーレスシステム設置工事1,004,400
インターフォン工事14,040,000</t>
        </r>
      </text>
    </comment>
    <comment ref="U338" authorId="0" shapeId="0" xr:uid="{C79EC727-E768-4201-A6B5-71009D8290E6}">
      <text>
        <r>
          <rPr>
            <sz val="8"/>
            <color indexed="81"/>
            <rFont val="BIZ UDゴシック"/>
            <family val="3"/>
            <charset val="128"/>
          </rPr>
          <t>防災センター改修工事</t>
        </r>
        <r>
          <rPr>
            <sz val="9"/>
            <color indexed="81"/>
            <rFont val="MS P ゴシック"/>
            <family val="3"/>
            <charset val="128"/>
          </rPr>
          <t xml:space="preserve">
</t>
        </r>
      </text>
    </comment>
    <comment ref="E339" authorId="4" shapeId="0" xr:uid="{B635F6C2-623C-4E3F-B65D-6A30E494385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現地下階の監視装置は無人であること、浸水による発錆等被害の可能性があつっことから、住宅・警報系は駐輪場横に移動し新設済み。地下階では故障や警報についてのみ機能。全交換・更新は不要。</t>
      </text>
    </comment>
    <comment ref="N339" authorId="0" shapeId="0" xr:uid="{6533D99F-0B54-4702-85FB-19E5DC309975}">
      <text>
        <r>
          <rPr>
            <sz val="8"/>
            <color indexed="81"/>
            <rFont val="BIZ UDゴシック"/>
            <family val="3"/>
            <charset val="128"/>
          </rPr>
          <t>中央監視盤交換</t>
        </r>
      </text>
    </comment>
    <comment ref="O339" authorId="0" shapeId="0" xr:uid="{44EF386E-0CB6-4746-9AA1-3FA77613738D}">
      <text>
        <r>
          <rPr>
            <sz val="8"/>
            <color indexed="81"/>
            <rFont val="BIZ UDゴシック"/>
            <family val="3"/>
            <charset val="128"/>
          </rPr>
          <t>地下防災センター鍵制御盤修理</t>
        </r>
      </text>
    </comment>
    <comment ref="S339" authorId="0" shapeId="0" xr:uid="{D1E7094C-1323-4DCD-9B7E-2ED0968AB57E}">
      <text>
        <r>
          <rPr>
            <sz val="8"/>
            <color indexed="81"/>
            <rFont val="BIZ UDゴシック"/>
            <family val="3"/>
            <charset val="128"/>
          </rPr>
          <t>中央監視装置バッテリー交換工事</t>
        </r>
      </text>
    </comment>
    <comment ref="T339" authorId="0" shapeId="0" xr:uid="{4BC420BB-7B01-44A6-83CF-ABF1140875E3}">
      <text>
        <r>
          <rPr>
            <sz val="8"/>
            <color indexed="81"/>
            <rFont val="BIZ UDゴシック"/>
            <family val="3"/>
            <charset val="128"/>
          </rPr>
          <t>中央監視装置機能移設調査</t>
        </r>
      </text>
    </comment>
    <comment ref="U339" authorId="0" shapeId="0" xr:uid="{52E85908-52D4-4F0F-BAA1-4AB750616BE8}">
      <text>
        <r>
          <rPr>
            <sz val="8"/>
            <color indexed="81"/>
            <rFont val="BIZ UDゴシック"/>
            <family val="3"/>
            <charset val="128"/>
          </rPr>
          <t>中央監視装置MCU UPS交換工事</t>
        </r>
      </text>
    </comment>
    <comment ref="Z339" authorId="0" shapeId="0" xr:uid="{A240A53C-62F6-4E88-B07B-4DF5A1F56DAC}">
      <text>
        <r>
          <rPr>
            <sz val="8"/>
            <color indexed="81"/>
            <rFont val="BIZ UDゴシック"/>
            <family val="3"/>
            <charset val="128"/>
          </rPr>
          <t>住宅防災盤更新 15-20</t>
        </r>
      </text>
    </comment>
    <comment ref="AA339" authorId="0" shapeId="0" xr:uid="{BC9E0962-D1CD-42BA-9325-E3D11FA56336}">
      <text>
        <r>
          <rPr>
            <sz val="8"/>
            <color indexed="81"/>
            <rFont val="BIZ UDゴシック"/>
            <family val="3"/>
            <charset val="128"/>
          </rPr>
          <t>防災盤部品（バッテリー）交換</t>
        </r>
      </text>
    </comment>
    <comment ref="R340" authorId="0" shapeId="0" xr:uid="{162F62FD-0F5E-45AD-823B-44D4F9C564A2}">
      <text>
        <r>
          <rPr>
            <sz val="8"/>
            <color indexed="81"/>
            <rFont val="BIZ UDゴシック"/>
            <family val="3"/>
            <charset val="128"/>
          </rPr>
          <t>駐車場防犯カメラ新設285,120
センサーライト新設113,400</t>
        </r>
        <r>
          <rPr>
            <sz val="9"/>
            <color indexed="81"/>
            <rFont val="MS P ゴシック"/>
            <family val="3"/>
            <charset val="128"/>
          </rPr>
          <t xml:space="preserve">
</t>
        </r>
      </text>
    </comment>
    <comment ref="T340" authorId="0" shapeId="0" xr:uid="{836D9613-7DBE-44AF-B6A7-6E7CF4290A97}">
      <text>
        <r>
          <rPr>
            <sz val="8"/>
            <color indexed="81"/>
            <rFont val="BIZ UDゴシック"/>
            <family val="3"/>
            <charset val="128"/>
          </rPr>
          <t>防犯カメラ設置</t>
        </r>
      </text>
    </comment>
    <comment ref="V340" authorId="0" shapeId="0" xr:uid="{C18EBA71-CE6A-404F-BBFC-D8F61D726015}">
      <text>
        <r>
          <rPr>
            <sz val="8"/>
            <color indexed="81"/>
            <rFont val="BIZ UDゴシック"/>
            <family val="3"/>
            <charset val="128"/>
          </rPr>
          <t>防犯カメラ更新工事</t>
        </r>
      </text>
    </comment>
    <comment ref="W340" authorId="0" shapeId="0" xr:uid="{67B8269C-9368-454C-8DF9-FF7B1565357B}">
      <text>
        <r>
          <rPr>
            <sz val="8"/>
            <color indexed="81"/>
            <rFont val="BIZ UDゴシック"/>
            <family val="3"/>
            <charset val="128"/>
          </rPr>
          <t>防犯カメラ
メンテナンス費50,000
カメラ交換50,000</t>
        </r>
      </text>
    </comment>
    <comment ref="X340" authorId="0" shapeId="0" xr:uid="{4D881342-25A0-4041-B6B5-5B083468B7B9}">
      <text>
        <r>
          <rPr>
            <sz val="8"/>
            <color indexed="81"/>
            <rFont val="BIZ UDゴシック"/>
            <family val="3"/>
            <charset val="128"/>
          </rPr>
          <t>防犯カメラ増設工事</t>
        </r>
      </text>
    </comment>
    <comment ref="Z340" authorId="0" shapeId="0" xr:uid="{F78CBBE3-F256-4E48-A6DF-22DA01F29DDC}">
      <text>
        <r>
          <rPr>
            <sz val="8"/>
            <color indexed="81"/>
            <rFont val="BIZ UDゴシック"/>
            <family val="3"/>
            <charset val="128"/>
          </rPr>
          <t>防犯カメラ更新242,000
防犯カメラ取替1,056,000</t>
        </r>
      </text>
    </comment>
    <comment ref="AB340" authorId="0" shapeId="0" xr:uid="{18079035-0C6C-4334-A8A4-05BD64B5AC28}">
      <text>
        <r>
          <rPr>
            <sz val="8"/>
            <color indexed="81"/>
            <rFont val="BIZ UDゴシック"/>
            <family val="3"/>
            <charset val="128"/>
          </rPr>
          <t>西棟2階webカメラ増設</t>
        </r>
      </text>
    </comment>
    <comment ref="O341" authorId="0" shapeId="0" xr:uid="{39DB0591-FD0F-4A85-BFB2-0BC78A4B1D70}">
      <text>
        <r>
          <rPr>
            <sz val="8"/>
            <color indexed="81"/>
            <rFont val="BIZ UDゴシック"/>
            <family val="3"/>
            <charset val="128"/>
          </rPr>
          <t>消防設備改修工事
内容不詳
住宅192,560
店舗778,690</t>
        </r>
      </text>
    </comment>
    <comment ref="R341" authorId="0" shapeId="0" xr:uid="{9589FD44-727F-4132-B523-F889D38FAC4D}">
      <text>
        <r>
          <rPr>
            <sz val="8"/>
            <color indexed="81"/>
            <rFont val="BIZ UDゴシック"/>
            <family val="3"/>
            <charset val="128"/>
          </rPr>
          <t>施設　
消防設備改修工事
内容不詳</t>
        </r>
      </text>
    </comment>
    <comment ref="T341" authorId="0" shapeId="0" xr:uid="{E079E569-87A6-49C9-825E-E4BEA9F1E5A9}">
      <text>
        <r>
          <rPr>
            <sz val="8"/>
            <color indexed="81"/>
            <rFont val="BIZ UDゴシック"/>
            <family val="3"/>
            <charset val="128"/>
          </rPr>
          <t>消防設備不具合ヶ所改修工事
各所是正　詳細不詳</t>
        </r>
      </text>
    </comment>
    <comment ref="X341" authorId="0" shapeId="0" xr:uid="{F5E7A49E-AF6D-4DCB-9F00-4FFDD3E65B18}">
      <text>
        <r>
          <rPr>
            <sz val="8"/>
            <color indexed="81"/>
            <rFont val="BIZ UDゴシック"/>
            <family val="3"/>
            <charset val="128"/>
          </rPr>
          <t>消防設備改修工事</t>
        </r>
      </text>
    </comment>
    <comment ref="Y341" authorId="0" shapeId="0" xr:uid="{21597105-13F1-460F-A19D-2B4DFAD257E3}">
      <text>
        <r>
          <rPr>
            <sz val="8"/>
            <color indexed="81"/>
            <rFont val="BIZ UDゴシック"/>
            <family val="3"/>
            <charset val="128"/>
          </rPr>
          <t>消防設備改修工事</t>
        </r>
      </text>
    </comment>
    <comment ref="U342" authorId="0" shapeId="0" xr:uid="{BFFF5DD9-9194-4D93-A00D-FA3F0B266464}">
      <text>
        <r>
          <rPr>
            <sz val="8"/>
            <color indexed="81"/>
            <rFont val="BIZ UDゴシック"/>
            <family val="3"/>
            <charset val="128"/>
          </rPr>
          <t>階段断線工事
誤報対応</t>
        </r>
      </text>
    </comment>
    <comment ref="Z342" authorId="0" shapeId="0" xr:uid="{6273FDEB-2C15-4637-A013-02A4A8BFB699}">
      <text>
        <r>
          <rPr>
            <sz val="8"/>
            <color indexed="81"/>
            <rFont val="BIZ UDゴシック"/>
            <family val="3"/>
            <charset val="128"/>
          </rPr>
          <t>受水槽内感知器取替</t>
        </r>
      </text>
    </comment>
    <comment ref="P343" authorId="0" shapeId="0" xr:uid="{F28C8B3B-8697-4893-A9A6-61F2C929801C}">
      <text>
        <r>
          <rPr>
            <sz val="8"/>
            <color indexed="81"/>
            <rFont val="BIZ UDゴシック"/>
            <family val="3"/>
            <charset val="128"/>
          </rPr>
          <t>煙感知器取替</t>
        </r>
      </text>
    </comment>
    <comment ref="R343" authorId="0" shapeId="0" xr:uid="{B5B2A692-83BE-4301-AED9-7D14AC4733FC}">
      <text>
        <r>
          <rPr>
            <sz val="8"/>
            <color indexed="81"/>
            <rFont val="BIZ UDゴシック"/>
            <family val="3"/>
            <charset val="128"/>
          </rPr>
          <t>消防設備改修
住宅　75,224
共用　577,500</t>
        </r>
      </text>
    </comment>
    <comment ref="T343" authorId="0" shapeId="0" xr:uid="{35E2E97E-2F80-4CC0-9B0D-517C52E1EEDD}">
      <text>
        <r>
          <rPr>
            <sz val="8"/>
            <color indexed="81"/>
            <rFont val="BIZ UDゴシック"/>
            <family val="3"/>
            <charset val="128"/>
          </rPr>
          <t>非常照明器具取替</t>
        </r>
      </text>
    </comment>
    <comment ref="U343" authorId="0" shapeId="0" xr:uid="{6CB264C9-FB2D-48E9-99FD-EEFA9B902BA2}">
      <text>
        <r>
          <rPr>
            <sz val="8"/>
            <color indexed="81"/>
            <rFont val="BIZ UDゴシック"/>
            <family val="3"/>
            <charset val="128"/>
          </rPr>
          <t>ボイススピーカー取替</t>
        </r>
      </text>
    </comment>
    <comment ref="Y343" authorId="0" shapeId="0" xr:uid="{6E5EFE94-C939-4595-8C02-3076DE78690D}">
      <text>
        <r>
          <rPr>
            <sz val="8"/>
            <color indexed="81"/>
            <rFont val="BIZ UDゴシック"/>
            <family val="3"/>
            <charset val="128"/>
          </rPr>
          <t>感知器取替57,200
感知器改修1,665,000</t>
        </r>
      </text>
    </comment>
    <comment ref="Z343" authorId="0" shapeId="0" xr:uid="{3D118E52-909E-4D90-8240-FEDDC2C34B6E}">
      <text>
        <r>
          <rPr>
            <sz val="8"/>
            <color indexed="81"/>
            <rFont val="BIZ UDゴシック"/>
            <family val="3"/>
            <charset val="128"/>
          </rPr>
          <t>光電式感知器取替</t>
        </r>
      </text>
    </comment>
    <comment ref="AB343" authorId="0" shapeId="0" xr:uid="{57C07C96-ED96-4A3F-A0DA-BA76F42A2BC0}">
      <text>
        <r>
          <rPr>
            <sz val="8"/>
            <color indexed="81"/>
            <rFont val="BIZ UDゴシック"/>
            <family val="3"/>
            <charset val="128"/>
          </rPr>
          <t>地下駐車場感知器交換工事</t>
        </r>
      </text>
    </comment>
    <comment ref="P344" authorId="0" shapeId="0" xr:uid="{FC01CC9F-B5F1-490D-A333-F4DBFEF84DD8}">
      <text>
        <r>
          <rPr>
            <sz val="8"/>
            <color indexed="81"/>
            <rFont val="BIZ UDゴシック"/>
            <family val="3"/>
            <charset val="128"/>
          </rPr>
          <t>誘導灯ランプ交換</t>
        </r>
      </text>
    </comment>
    <comment ref="S344" authorId="0" shapeId="0" xr:uid="{CF17DD8F-15F8-4CDB-A63D-983E15972ECD}">
      <text>
        <r>
          <rPr>
            <sz val="8"/>
            <color indexed="81"/>
            <rFont val="BIZ UDゴシック"/>
            <family val="3"/>
            <charset val="128"/>
          </rPr>
          <t>誘導灯取替</t>
        </r>
      </text>
    </comment>
    <comment ref="T344" authorId="0" shapeId="0" xr:uid="{C2A8AFEF-BD40-41F0-80DA-708361DB79CA}">
      <text>
        <r>
          <rPr>
            <sz val="8"/>
            <color indexed="81"/>
            <rFont val="BIZ UDゴシック"/>
            <family val="3"/>
            <charset val="128"/>
          </rPr>
          <t>ELV誘導灯取替</t>
        </r>
      </text>
    </comment>
    <comment ref="U344" authorId="0" shapeId="0" xr:uid="{2608580B-FA06-4CCB-80A6-8D8EBA5F1052}">
      <text>
        <r>
          <rPr>
            <sz val="8"/>
            <color indexed="81"/>
            <rFont val="BIZ UDゴシック"/>
            <family val="3"/>
            <charset val="128"/>
          </rPr>
          <t>誘導灯交換</t>
        </r>
      </text>
    </comment>
    <comment ref="Z344" authorId="0" shapeId="0" xr:uid="{66E2B170-1DED-4FEB-858F-3397FA438507}">
      <text>
        <r>
          <rPr>
            <sz val="8"/>
            <color indexed="81"/>
            <rFont val="BIZ UDゴシック"/>
            <family val="3"/>
            <charset val="128"/>
          </rPr>
          <t>非常照明器具取替</t>
        </r>
      </text>
    </comment>
    <comment ref="AB344" authorId="0" shapeId="0" xr:uid="{042A59D7-684B-4AE5-8EB9-56005B0ACEB5}">
      <text>
        <r>
          <rPr>
            <sz val="8"/>
            <color indexed="81"/>
            <rFont val="BIZ UDゴシック"/>
            <family val="3"/>
            <charset val="128"/>
          </rPr>
          <t>西棟地下感知器交換　関西ホーチキ</t>
        </r>
      </text>
    </comment>
    <comment ref="P345" authorId="0" shapeId="0" xr:uid="{BEF4973A-67A8-48AB-ABE8-5702510E023F}">
      <text>
        <r>
          <rPr>
            <sz val="8"/>
            <color indexed="81"/>
            <rFont val="BIZ UDゴシック"/>
            <family val="3"/>
            <charset val="128"/>
          </rPr>
          <t>送風機ベルト交換</t>
        </r>
      </text>
    </comment>
    <comment ref="R345" authorId="0" shapeId="0" xr:uid="{6791647D-9CFE-4428-986F-46652440AE20}">
      <text>
        <r>
          <rPr>
            <sz val="8"/>
            <color indexed="81"/>
            <rFont val="BIZ UDゴシック"/>
            <family val="3"/>
            <charset val="128"/>
          </rPr>
          <t>送風機修理</t>
        </r>
      </text>
    </comment>
    <comment ref="T345" authorId="0" shapeId="0" xr:uid="{188A8585-1EEE-4E27-9DF4-D1D1F0BE92BC}">
      <text>
        <r>
          <rPr>
            <sz val="8"/>
            <color indexed="81"/>
            <rFont val="BIZ UDゴシック"/>
            <family val="3"/>
            <charset val="128"/>
          </rPr>
          <t>1階空調ガラリ補修工事</t>
        </r>
      </text>
    </comment>
    <comment ref="R346" authorId="0" shapeId="0" xr:uid="{7281152C-743A-4302-AD1B-C39AC30BE753}">
      <text>
        <r>
          <rPr>
            <sz val="8"/>
            <color indexed="81"/>
            <rFont val="BIZ UDゴシック"/>
            <family val="3"/>
            <charset val="128"/>
          </rPr>
          <t>駐車場給気ファン修理</t>
        </r>
      </text>
    </comment>
    <comment ref="U346" authorId="0" shapeId="0" xr:uid="{C8D3D4A4-06AB-42EF-B21C-B5AF94A3B2C3}">
      <text>
        <r>
          <rPr>
            <sz val="8"/>
            <color indexed="81"/>
            <rFont val="BIZ UDゴシック"/>
            <family val="3"/>
            <charset val="128"/>
          </rPr>
          <t>送風機改修工事</t>
        </r>
      </text>
    </comment>
    <comment ref="W346" authorId="0" shapeId="0" xr:uid="{3F75B597-065D-478C-B124-55A9EBB809CD}">
      <text>
        <r>
          <rPr>
            <sz val="8"/>
            <color indexed="81"/>
            <rFont val="BIZ UDゴシック"/>
            <family val="3"/>
            <charset val="128"/>
          </rPr>
          <t>地下駐車場送風機修繕工事</t>
        </r>
        <r>
          <rPr>
            <sz val="9"/>
            <color indexed="81"/>
            <rFont val="MS P ゴシック"/>
            <family val="3"/>
            <charset val="128"/>
          </rPr>
          <t xml:space="preserve">
</t>
        </r>
      </text>
    </comment>
    <comment ref="Y346" authorId="0" shapeId="0" xr:uid="{3939F5F9-D173-4174-9A22-7F03AB557DCF}">
      <text>
        <r>
          <rPr>
            <sz val="8"/>
            <color indexed="81"/>
            <rFont val="BIZ UDゴシック"/>
            <family val="3"/>
            <charset val="128"/>
          </rPr>
          <t>地下駐車場給排気設備更新</t>
        </r>
      </text>
    </comment>
    <comment ref="O347" authorId="0" shapeId="0" xr:uid="{2AA188B2-06DD-497A-9410-57B4A1A7F284}">
      <text>
        <r>
          <rPr>
            <sz val="8"/>
            <color indexed="81"/>
            <rFont val="BIZ UDゴシック"/>
            <family val="3"/>
            <charset val="128"/>
          </rPr>
          <t xml:space="preserve">スプリンクラー流水検知弁交換
</t>
        </r>
      </text>
    </comment>
    <comment ref="P347" authorId="0" shapeId="0" xr:uid="{81920B14-3E7D-44E0-B753-8CBAC4A22A91}">
      <text>
        <r>
          <rPr>
            <sz val="8"/>
            <color indexed="81"/>
            <rFont val="BIZ UDゴシック"/>
            <family val="3"/>
            <charset val="128"/>
          </rPr>
          <t>スプリンクラー配管改修工事</t>
        </r>
        <r>
          <rPr>
            <sz val="9"/>
            <color indexed="81"/>
            <rFont val="MS P ゴシック"/>
            <family val="3"/>
            <charset val="128"/>
          </rPr>
          <t xml:space="preserve">
</t>
        </r>
      </text>
    </comment>
    <comment ref="R347" authorId="0" shapeId="0" xr:uid="{8B9427FD-4FFC-4B5C-9EBF-D800E8B9AB45}">
      <text>
        <r>
          <rPr>
            <sz val="8"/>
            <color indexed="81"/>
            <rFont val="BIZ UDゴシック"/>
            <family val="3"/>
            <charset val="128"/>
          </rPr>
          <t>スプリンクラーヘッド取替</t>
        </r>
      </text>
    </comment>
    <comment ref="Y347" authorId="0" shapeId="0" xr:uid="{D4863A42-5410-41C1-B620-D8CA3F881391}">
      <text>
        <r>
          <rPr>
            <sz val="8"/>
            <color indexed="81"/>
            <rFont val="BIZ UDゴシック"/>
            <family val="3"/>
            <charset val="128"/>
          </rPr>
          <t>消火補給水槽廻り取替</t>
        </r>
        <r>
          <rPr>
            <sz val="9"/>
            <color indexed="81"/>
            <rFont val="MS P ゴシック"/>
            <family val="3"/>
            <charset val="128"/>
          </rPr>
          <t xml:space="preserve">
</t>
        </r>
      </text>
    </comment>
    <comment ref="E348" authorId="5" shapeId="0" xr:uid="{D1C6D470-3B2D-49B3-86F3-9D94E70132E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年点検でも問題は見当たらず現時点で計画的な設備更新は見込まない。</t>
      </text>
    </comment>
    <comment ref="T349" authorId="0" shapeId="0" xr:uid="{22109D0B-8C39-4B3D-8F59-A9D594498A10}">
      <text>
        <r>
          <rPr>
            <sz val="8"/>
            <color indexed="81"/>
            <rFont val="BIZ UDゴシック"/>
            <family val="3"/>
            <charset val="128"/>
          </rPr>
          <t>消火器取替</t>
        </r>
      </text>
    </comment>
    <comment ref="Z349" authorId="0" shapeId="0" xr:uid="{078805FF-0DDC-4EC2-9DB3-B60E2B7A0DEC}">
      <text>
        <r>
          <rPr>
            <sz val="8"/>
            <color indexed="81"/>
            <rFont val="BIZ UDゴシック"/>
            <family val="3"/>
            <charset val="128"/>
          </rPr>
          <t>消火器取替</t>
        </r>
      </text>
    </comment>
    <comment ref="E353" authorId="6" shapeId="0" xr:uid="{CA4D29AE-428B-48C6-B44D-FF1D5BAC01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フルメンテナンス契約であり、経年劣化の部品については担保されているので、現時点では計画に算入しない。</t>
      </text>
    </comment>
    <comment ref="Y353" authorId="0" shapeId="0" xr:uid="{8D1ACE6C-B3B1-4D25-BAB2-931D1494F921}">
      <text>
        <r>
          <rPr>
            <sz val="8"/>
            <color indexed="81"/>
            <rFont val="BIZ UDゴシック"/>
            <family val="3"/>
            <charset val="128"/>
          </rPr>
          <t>自転車搬送コンベアモーターユニット取替</t>
        </r>
      </text>
    </comment>
    <comment ref="AE353" authorId="0" shapeId="0" xr:uid="{145ED630-BD52-491C-A909-6EB32F45EFE5}">
      <text>
        <r>
          <rPr>
            <sz val="8"/>
            <color indexed="81"/>
            <rFont val="BIZ UDゴシック"/>
            <family val="3"/>
            <charset val="128"/>
          </rPr>
          <t>自転車搬送コンベアーユニット交換</t>
        </r>
      </text>
    </comment>
    <comment ref="T354" authorId="0" shapeId="0" xr:uid="{7FDF2FB2-6C1E-44D2-AF3A-823BDD94538B}">
      <text>
        <r>
          <rPr>
            <sz val="8"/>
            <color indexed="81"/>
            <rFont val="BIZ UDゴシック"/>
            <family val="3"/>
            <charset val="128"/>
          </rPr>
          <t>自転車搬送コンベアライン取替</t>
        </r>
      </text>
    </comment>
    <comment ref="X354" authorId="0" shapeId="0" xr:uid="{021D45B1-183F-4E4C-98AC-D1BC807D3256}">
      <text>
        <r>
          <rPr>
            <sz val="8"/>
            <color indexed="81"/>
            <rFont val="BIZ UDゴシック"/>
            <family val="3"/>
            <charset val="128"/>
          </rPr>
          <t>自転車搬送コンベア　インバーター取替</t>
        </r>
      </text>
    </comment>
    <comment ref="Y354" authorId="0" shapeId="0" xr:uid="{25CA898F-BFAC-43BD-B697-815341656AD5}">
      <text>
        <r>
          <rPr>
            <sz val="8"/>
            <color indexed="81"/>
            <rFont val="BIZ UDゴシック"/>
            <family val="3"/>
            <charset val="128"/>
          </rPr>
          <t>ゲートモーター交換</t>
        </r>
      </text>
    </comment>
    <comment ref="AE354" authorId="0" shapeId="0" xr:uid="{B19B350C-9CE8-4200-A3C6-74B761F008B9}">
      <text>
        <r>
          <rPr>
            <sz val="8"/>
            <color indexed="81"/>
            <rFont val="BIZ UDゴシック"/>
            <family val="3"/>
            <charset val="128"/>
          </rPr>
          <t>ゲートモーター、コンベアライン、インバーター交換</t>
        </r>
      </text>
    </comment>
    <comment ref="E357" authorId="7" shapeId="0" xr:uid="{263A5123-D626-4C1A-87A1-5EE8A3581B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利用者が減少傾向の中での計画修繕や更新は行わない。都度修理とする。</t>
      </text>
    </comment>
    <comment ref="AA370" authorId="0" shapeId="0" xr:uid="{C7C6BC4D-8B15-4030-AC9B-0B954CFCA08A}">
      <text>
        <r>
          <rPr>
            <sz val="8"/>
            <color indexed="81"/>
            <rFont val="BIZ UDゴシック"/>
            <family val="3"/>
            <charset val="128"/>
          </rPr>
          <t>地下駐車場防災シャッターモーター取替
330,000
495,440
177,870
36,300
164,934
1,081,520</t>
        </r>
        <r>
          <rPr>
            <sz val="9"/>
            <color indexed="81"/>
            <rFont val="MS P ゴシック"/>
            <family val="3"/>
            <charset val="128"/>
          </rPr>
          <t xml:space="preserve">
</t>
        </r>
      </text>
    </comment>
    <comment ref="AB370" authorId="0" shapeId="0" xr:uid="{E3F17247-E152-456C-946D-3A813921D268}">
      <text>
        <r>
          <rPr>
            <sz val="8"/>
            <color indexed="81"/>
            <rFont val="BIZ UDゴシック"/>
            <family val="3"/>
            <charset val="128"/>
          </rPr>
          <t>地下防災シャッターモーター交換修理残2台分</t>
        </r>
      </text>
    </comment>
    <comment ref="N371" authorId="0" shapeId="0" xr:uid="{E4007C81-DA7D-4CD7-B1DF-F16EE012B599}">
      <text>
        <r>
          <rPr>
            <sz val="8"/>
            <color indexed="81"/>
            <rFont val="BIZ UDゴシック"/>
            <family val="3"/>
            <charset val="128"/>
          </rPr>
          <t>電動シャッター改造工事</t>
        </r>
      </text>
    </comment>
    <comment ref="AA371" authorId="0" shapeId="0" xr:uid="{47455BE7-193D-41E3-8ECA-90F274835762}">
      <text>
        <r>
          <rPr>
            <sz val="8"/>
            <color indexed="81"/>
            <rFont val="BIZ UDゴシック"/>
            <family val="3"/>
            <charset val="128"/>
          </rPr>
          <t>店舗シャッター修理
13,860
15,182
480,150</t>
        </r>
        <r>
          <rPr>
            <sz val="9"/>
            <color indexed="81"/>
            <rFont val="MS P ゴシック"/>
            <family val="3"/>
            <charset val="128"/>
          </rPr>
          <t xml:space="preserve">
</t>
        </r>
      </text>
    </comment>
    <comment ref="N372" authorId="0" shapeId="0" xr:uid="{82A5B00D-5A09-40F8-96D6-A1918D8E4043}">
      <text>
        <r>
          <rPr>
            <sz val="8"/>
            <color indexed="81"/>
            <rFont val="BIZ UDゴシック"/>
            <family val="3"/>
            <charset val="128"/>
          </rPr>
          <t>配管ピット内防水工事</t>
        </r>
        <r>
          <rPr>
            <sz val="9"/>
            <color indexed="81"/>
            <rFont val="MS P ゴシック"/>
            <family val="3"/>
            <charset val="128"/>
          </rPr>
          <t xml:space="preserve">
</t>
        </r>
      </text>
    </comment>
    <comment ref="P372" authorId="0" shapeId="0" xr:uid="{7240347B-80A4-4551-80AB-468FB96D82ED}">
      <text>
        <r>
          <rPr>
            <sz val="8"/>
            <color indexed="81"/>
            <rFont val="BIZ UDゴシック"/>
            <family val="3"/>
            <charset val="128"/>
          </rPr>
          <t>鳩対策工事</t>
        </r>
      </text>
    </comment>
    <comment ref="R372" authorId="0" shapeId="0" xr:uid="{7CE1DA24-43A6-4208-B063-957C7C070F3F}">
      <text>
        <r>
          <rPr>
            <sz val="8"/>
            <color indexed="81"/>
            <rFont val="BIZ UDゴシック"/>
            <family val="3"/>
            <charset val="128"/>
          </rPr>
          <t>防鳥ネット改修</t>
        </r>
      </text>
    </comment>
    <comment ref="S372" authorId="0" shapeId="0" xr:uid="{8BAD20F1-DB68-438A-9E88-D246BCC383F3}">
      <text>
        <r>
          <rPr>
            <sz val="8"/>
            <color indexed="81"/>
            <rFont val="BIZ UDゴシック"/>
            <family val="3"/>
            <charset val="128"/>
          </rPr>
          <t>地下管理室前通路上部止水工事</t>
        </r>
        <r>
          <rPr>
            <sz val="9"/>
            <color indexed="81"/>
            <rFont val="MS P ゴシック"/>
            <family val="3"/>
            <charset val="128"/>
          </rPr>
          <t xml:space="preserve">
</t>
        </r>
      </text>
    </comment>
    <comment ref="T372" authorId="0" shapeId="0" xr:uid="{0AB8D030-C0A4-489D-B3B7-5B85525397BB}">
      <text>
        <r>
          <rPr>
            <sz val="8"/>
            <color indexed="81"/>
            <rFont val="BIZ UDゴシック"/>
            <family val="3"/>
            <charset val="128"/>
          </rPr>
          <t>地下EXPJ漏水補修</t>
        </r>
      </text>
    </comment>
    <comment ref="U372" authorId="0" shapeId="0" xr:uid="{2330B847-FBF7-4D19-8120-01710E5BFAF2}">
      <text>
        <r>
          <rPr>
            <sz val="8"/>
            <color indexed="81"/>
            <rFont val="BIZ UDゴシック"/>
            <family val="3"/>
            <charset val="128"/>
          </rPr>
          <t>駐車場漏水補修</t>
        </r>
      </text>
    </comment>
    <comment ref="V372" authorId="0" shapeId="0" xr:uid="{F476AB48-3959-4866-86FF-C92E3A6A6CE7}">
      <text>
        <r>
          <rPr>
            <sz val="8"/>
            <color indexed="81"/>
            <rFont val="BIZ UDゴシック"/>
            <family val="3"/>
            <charset val="128"/>
          </rPr>
          <t>庇補修・駐車場管理室漏水補修</t>
        </r>
      </text>
    </comment>
    <comment ref="W372" authorId="0" shapeId="0" xr:uid="{AE0784E6-989E-4AB4-8348-0F616DCD9329}">
      <text>
        <r>
          <rPr>
            <sz val="8"/>
            <color indexed="81"/>
            <rFont val="BIZ UDゴシック"/>
            <family val="3"/>
            <charset val="128"/>
          </rPr>
          <t>エントランス巾木額口補修
石張り補修</t>
        </r>
      </text>
    </comment>
    <comment ref="Y372" authorId="0" shapeId="0" xr:uid="{CAFE82D9-C246-42FE-A967-5F3D19658D43}">
      <text>
        <r>
          <rPr>
            <sz val="8"/>
            <color indexed="81"/>
            <rFont val="BIZ UDゴシック"/>
            <family val="3"/>
            <charset val="128"/>
          </rPr>
          <t>屋外階段シート改修</t>
        </r>
      </text>
    </comment>
    <comment ref="R373" authorId="0" shapeId="0" xr:uid="{474138DB-3943-476C-81E6-606893A85DF2}">
      <text>
        <r>
          <rPr>
            <sz val="8"/>
            <color indexed="81"/>
            <rFont val="BIZ UDゴシック"/>
            <family val="3"/>
            <charset val="128"/>
          </rPr>
          <t>植栽工事</t>
        </r>
      </text>
    </comment>
    <comment ref="T373" authorId="0" shapeId="0" xr:uid="{5F5E6451-9FFB-49F4-85A1-4DA4CD5B6A3C}">
      <text>
        <r>
          <rPr>
            <sz val="8"/>
            <color indexed="81"/>
            <rFont val="BIZ UDゴシック"/>
            <family val="3"/>
            <charset val="128"/>
          </rPr>
          <t>店舗天井漏水</t>
        </r>
      </text>
    </comment>
    <comment ref="V373" authorId="0" shapeId="0" xr:uid="{5911F740-9329-4856-8587-CB1CD2AF497B}">
      <text>
        <r>
          <rPr>
            <sz val="8"/>
            <color indexed="81"/>
            <rFont val="BIZ UDゴシック"/>
            <family val="3"/>
            <charset val="128"/>
          </rPr>
          <t>自動ドア修理</t>
        </r>
        <r>
          <rPr>
            <sz val="9"/>
            <color indexed="81"/>
            <rFont val="MS P ゴシック"/>
            <family val="3"/>
            <charset val="128"/>
          </rPr>
          <t xml:space="preserve">
</t>
        </r>
      </text>
    </comment>
    <comment ref="V374" authorId="0" shapeId="0" xr:uid="{DB79AC26-3D9E-4AA9-9B0F-4311000EEC6B}">
      <text>
        <r>
          <rPr>
            <sz val="8"/>
            <color indexed="81"/>
            <rFont val="BIZ UDゴシック"/>
            <family val="3"/>
            <charset val="128"/>
          </rPr>
          <t>天井漏水補修工事518,400
天井漏水調査648,000
天井旧排水管調査961,632</t>
        </r>
      </text>
    </comment>
    <comment ref="V375" authorId="0" shapeId="0" xr:uid="{47F40509-4048-4271-B3AE-91013296E65B}">
      <text>
        <r>
          <rPr>
            <sz val="8"/>
            <color indexed="81"/>
            <rFont val="BIZ UDゴシック"/>
            <family val="3"/>
            <charset val="128"/>
          </rPr>
          <t>サイン工事</t>
        </r>
      </text>
    </comment>
    <comment ref="N376" authorId="0" shapeId="0" xr:uid="{4F075A1B-A46D-4AB9-9018-C19D03C809E2}">
      <text>
        <r>
          <rPr>
            <sz val="8"/>
            <color indexed="81"/>
            <rFont val="BIZ UDゴシック"/>
            <family val="3"/>
            <charset val="128"/>
          </rPr>
          <t>植栽改修</t>
        </r>
      </text>
    </comment>
    <comment ref="O376" authorId="0" shapeId="0" xr:uid="{C68FFA67-EC9B-456B-B569-A73DA266EF3D}">
      <text>
        <r>
          <rPr>
            <sz val="8"/>
            <color indexed="81"/>
            <rFont val="BIZ UDゴシック"/>
            <family val="3"/>
            <charset val="128"/>
          </rPr>
          <t>大規模修繕工事</t>
        </r>
      </text>
    </comment>
    <comment ref="P376" authorId="0" shapeId="0" xr:uid="{979EAC27-6F24-4CA4-AD79-E310808023DD}">
      <text>
        <r>
          <rPr>
            <sz val="8"/>
            <color indexed="81"/>
            <rFont val="BIZ UDゴシック"/>
            <family val="3"/>
            <charset val="128"/>
          </rPr>
          <t>設備調査費用</t>
        </r>
      </text>
    </comment>
    <comment ref="R376" authorId="0" shapeId="0" xr:uid="{A9A70170-67C6-4FEF-9C8C-C120BC829439}">
      <text>
        <r>
          <rPr>
            <sz val="8"/>
            <color indexed="81"/>
            <rFont val="BIZ UDゴシック"/>
            <family val="3"/>
            <charset val="128"/>
          </rPr>
          <t>駐車場天井漏水対策工事</t>
        </r>
      </text>
    </comment>
    <comment ref="S376" authorId="0" shapeId="0" xr:uid="{81FC9985-1FD3-4A6C-90B8-257E5FAA5B9B}">
      <text>
        <r>
          <rPr>
            <sz val="8"/>
            <color indexed="81"/>
            <rFont val="BIZ UDゴシック"/>
            <family val="3"/>
            <charset val="128"/>
          </rPr>
          <t>歩道陥没ヶ所改修工事</t>
        </r>
      </text>
    </comment>
    <comment ref="T376" authorId="0" shapeId="0" xr:uid="{468489CD-581F-4C4C-934F-5B1C9990859B}">
      <text>
        <r>
          <rPr>
            <sz val="8"/>
            <color indexed="81"/>
            <rFont val="BIZ UDゴシック"/>
            <family val="3"/>
            <charset val="128"/>
          </rPr>
          <t>鳩除けネット修繕工事</t>
        </r>
        <r>
          <rPr>
            <sz val="9"/>
            <color indexed="81"/>
            <rFont val="MS P ゴシック"/>
            <family val="3"/>
            <charset val="128"/>
          </rPr>
          <t xml:space="preserve">
</t>
        </r>
      </text>
    </comment>
    <comment ref="U376" authorId="0" shapeId="0" xr:uid="{88FD59FC-07F4-45D9-88BD-4EAD15035D96}">
      <text>
        <r>
          <rPr>
            <sz val="8"/>
            <color indexed="81"/>
            <rFont val="BIZ UDゴシック"/>
            <family val="3"/>
            <charset val="128"/>
          </rPr>
          <t>防災センター移設に伴う建築工事　駐輪機増設含む</t>
        </r>
      </text>
    </comment>
    <comment ref="V376" authorId="0" shapeId="0" xr:uid="{CF135E73-7C70-4804-B992-D788FBE74393}">
      <text>
        <r>
          <rPr>
            <sz val="8"/>
            <color indexed="81"/>
            <rFont val="BIZ UDゴシック"/>
            <family val="3"/>
            <charset val="128"/>
          </rPr>
          <t>鉄部塗装工事</t>
        </r>
        <r>
          <rPr>
            <sz val="9"/>
            <color indexed="81"/>
            <rFont val="MS P ゴシック"/>
            <family val="3"/>
            <charset val="128"/>
          </rPr>
          <t xml:space="preserve">
</t>
        </r>
      </text>
    </comment>
    <comment ref="Y376" authorId="0" shapeId="0" xr:uid="{38D3AC40-47DA-4599-8A34-CE3059811DA4}">
      <text>
        <r>
          <rPr>
            <sz val="8"/>
            <color indexed="81"/>
            <rFont val="BIZ UDゴシック"/>
            <family val="3"/>
            <charset val="128"/>
          </rPr>
          <t>アルミハニカムパネル庇補修</t>
        </r>
      </text>
    </comment>
    <comment ref="Z376" authorId="0" shapeId="0" xr:uid="{FB334FF6-6604-40A9-A059-4989BFEDA1B1}">
      <text>
        <r>
          <rPr>
            <sz val="8"/>
            <color indexed="81"/>
            <rFont val="BIZ UDゴシック"/>
            <family val="3"/>
            <charset val="128"/>
          </rPr>
          <t>地下防災総合盤調査費</t>
        </r>
      </text>
    </comment>
    <comment ref="AA376" authorId="0" shapeId="0" xr:uid="{1E7E3451-D3F6-43CD-B67B-1B34C8560778}">
      <text>
        <r>
          <rPr>
            <sz val="8"/>
            <color indexed="81"/>
            <rFont val="BIZ UDゴシック"/>
            <family val="3"/>
            <charset val="128"/>
          </rPr>
          <t xml:space="preserve">調査費　さんど亭雑配管
</t>
        </r>
      </text>
    </comment>
    <comment ref="AB376" authorId="0" shapeId="0" xr:uid="{991D11DF-F7F0-45DB-AD4D-560DC748D1FE}">
      <text>
        <r>
          <rPr>
            <sz val="8"/>
            <color indexed="81"/>
            <rFont val="BIZ UDゴシック"/>
            <family val="3"/>
            <charset val="128"/>
          </rPr>
          <t>外壁タイル浮き等赤外線調査</t>
        </r>
      </text>
    </comment>
    <comment ref="N377" authorId="0" shapeId="0" xr:uid="{E0ACAD7F-886D-4652-9384-92CEB02231A0}">
      <text>
        <r>
          <rPr>
            <sz val="8"/>
            <color indexed="81"/>
            <rFont val="BIZ UDゴシック"/>
            <family val="3"/>
            <charset val="128"/>
          </rPr>
          <t>敷地土間補修</t>
        </r>
      </text>
    </comment>
    <comment ref="O377" authorId="0" shapeId="0" xr:uid="{B76D71C1-F88F-41C2-841B-72B72299DB3B}">
      <text>
        <r>
          <rPr>
            <sz val="8"/>
            <color indexed="81"/>
            <rFont val="BIZ UDゴシック"/>
            <family val="3"/>
            <charset val="128"/>
          </rPr>
          <t>委託コンサル費</t>
        </r>
      </text>
    </comment>
    <comment ref="P377" authorId="0" shapeId="0" xr:uid="{52904512-A0C4-4C7A-8B55-3E53503C1BFF}">
      <text>
        <r>
          <rPr>
            <sz val="8"/>
            <color indexed="81"/>
            <rFont val="BIZ UDゴシック"/>
            <family val="3"/>
            <charset val="128"/>
          </rPr>
          <t>床面舗装改修費</t>
        </r>
      </text>
    </comment>
    <comment ref="R377" authorId="0" shapeId="0" xr:uid="{E8BCCED2-3EEF-4B5C-A2F9-17109070C4FD}">
      <text>
        <r>
          <rPr>
            <sz val="8"/>
            <color indexed="81"/>
            <rFont val="BIZ UDゴシック"/>
            <family val="3"/>
            <charset val="128"/>
          </rPr>
          <t>地下湧水対策工事</t>
        </r>
      </text>
    </comment>
    <comment ref="T377" authorId="0" shapeId="0" xr:uid="{7A901EB8-F504-4839-93B3-87AC53428DBC}">
      <text>
        <r>
          <rPr>
            <sz val="8"/>
            <color indexed="81"/>
            <rFont val="BIZ UDゴシック"/>
            <family val="3"/>
            <charset val="128"/>
          </rPr>
          <t>自動ドア装置交換</t>
        </r>
      </text>
    </comment>
    <comment ref="U377" authorId="0" shapeId="0" xr:uid="{B5AF1BF3-0B0D-4F24-9CE5-7AF10F7D16C8}">
      <text>
        <r>
          <rPr>
            <sz val="8"/>
            <color indexed="81"/>
            <rFont val="BIZ UDゴシック"/>
            <family val="3"/>
            <charset val="128"/>
          </rPr>
          <t>駐輪場改良工事</t>
        </r>
      </text>
    </comment>
    <comment ref="V377" authorId="0" shapeId="0" xr:uid="{CF96F847-85E2-4D6D-8E9F-B44D50B2D59A}">
      <text>
        <r>
          <rPr>
            <sz val="8"/>
            <color indexed="81"/>
            <rFont val="BIZ UDゴシック"/>
            <family val="3"/>
            <charset val="128"/>
          </rPr>
          <t>東階段横タラップ設置工事</t>
        </r>
      </text>
    </comment>
    <comment ref="AA377" authorId="0" shapeId="0" xr:uid="{B24F9D88-A0B5-4CF0-AC37-398B2D539829}">
      <text>
        <r>
          <rPr>
            <sz val="8"/>
            <color indexed="81"/>
            <rFont val="BIZ UDゴシック"/>
            <family val="3"/>
            <charset val="128"/>
          </rPr>
          <t>配管改修費　さんど亭</t>
        </r>
      </text>
    </comment>
    <comment ref="AB377" authorId="0" shapeId="0" xr:uid="{5448DE26-5624-4EB1-9732-7F3BACAFA520}">
      <text>
        <r>
          <rPr>
            <sz val="8"/>
            <color indexed="81"/>
            <rFont val="BIZ UDゴシック"/>
            <family val="3"/>
            <charset val="128"/>
          </rPr>
          <t>東階段シート貼替補修工事</t>
        </r>
      </text>
    </comment>
    <comment ref="O378" authorId="0" shapeId="0" xr:uid="{E5DD8AB3-DD62-41A3-B2BD-72A4F02656F9}">
      <text>
        <r>
          <rPr>
            <sz val="8"/>
            <color indexed="81"/>
            <rFont val="BIZ UDゴシック"/>
            <family val="3"/>
            <charset val="128"/>
          </rPr>
          <t>工事監理費</t>
        </r>
      </text>
    </comment>
    <comment ref="R378" authorId="0" shapeId="0" xr:uid="{DD1E3E1D-18BB-4501-AECB-4BF62BC41A3F}">
      <text>
        <r>
          <rPr>
            <sz val="8"/>
            <color indexed="81"/>
            <rFont val="BIZ UDゴシック"/>
            <family val="3"/>
            <charset val="128"/>
          </rPr>
          <t>宅配BOXメモリー電池更新</t>
        </r>
      </text>
    </comment>
    <comment ref="T378" authorId="0" shapeId="0" xr:uid="{072FE75C-8754-42AE-B19D-64DFFECAAA12}">
      <text>
        <r>
          <rPr>
            <sz val="8"/>
            <color indexed="81"/>
            <rFont val="BIZ UDゴシック"/>
            <family val="3"/>
            <charset val="128"/>
          </rPr>
          <t>防災センター内排水改修工事</t>
        </r>
      </text>
    </comment>
    <comment ref="U378" authorId="0" shapeId="0" xr:uid="{C598E2B8-D92E-4FE7-A1D5-6BD80CB85A06}">
      <text>
        <r>
          <rPr>
            <sz val="8"/>
            <color indexed="81"/>
            <rFont val="BIZ UDゴシック"/>
            <family val="3"/>
            <charset val="128"/>
          </rPr>
          <t>地下2階発電機室漏水補修工事</t>
        </r>
      </text>
    </comment>
    <comment ref="V378" authorId="0" shapeId="0" xr:uid="{1797B987-AF4D-47FE-A1D9-43F17B3FE692}">
      <text>
        <r>
          <rPr>
            <sz val="8"/>
            <color indexed="81"/>
            <rFont val="BIZ UDゴシック"/>
            <family val="3"/>
            <charset val="128"/>
          </rPr>
          <t>床シート貼替工事</t>
        </r>
      </text>
    </comment>
    <comment ref="AB378" authorId="0" shapeId="0" xr:uid="{AF5345BA-4169-4C4B-BB2A-3D17978BFA05}">
      <text>
        <r>
          <rPr>
            <sz val="8"/>
            <color indexed="81"/>
            <rFont val="BIZ UDゴシック"/>
            <family val="3"/>
            <charset val="128"/>
          </rPr>
          <t>店舗ポスト入替工事</t>
        </r>
      </text>
    </comment>
    <comment ref="N379" authorId="0" shapeId="0" xr:uid="{00248C29-D448-40A4-A3C1-8F630476336E}">
      <text>
        <r>
          <rPr>
            <sz val="8"/>
            <color indexed="81"/>
            <rFont val="BIZ UDゴシック"/>
            <family val="3"/>
            <charset val="128"/>
          </rPr>
          <t>大規模修繕コンサル費</t>
        </r>
      </text>
    </comment>
    <comment ref="O379" authorId="0" shapeId="0" xr:uid="{CEC15749-5CD7-4085-9F04-0417635F3141}">
      <text>
        <r>
          <rPr>
            <sz val="8"/>
            <color indexed="81"/>
            <rFont val="BIZ UDゴシック"/>
            <family val="3"/>
            <charset val="128"/>
          </rPr>
          <t>図面デジタル化</t>
        </r>
      </text>
    </comment>
    <comment ref="T379" authorId="0" shapeId="0" xr:uid="{1F700817-026E-4A1C-B29D-89F0D0D15B70}">
      <text>
        <r>
          <rPr>
            <sz val="8"/>
            <color indexed="81"/>
            <rFont val="BIZ UDゴシック"/>
            <family val="3"/>
            <charset val="128"/>
          </rPr>
          <t>EXPJ取替工事</t>
        </r>
      </text>
    </comment>
    <comment ref="AA379" authorId="0" shapeId="0" xr:uid="{BE4CBBFC-AF48-44FF-9E7C-D5E22B5343CD}">
      <text>
        <r>
          <rPr>
            <sz val="8"/>
            <color indexed="81"/>
            <rFont val="BIZ UDゴシック"/>
            <family val="3"/>
            <charset val="128"/>
          </rPr>
          <t>宅配BOX更新</t>
        </r>
      </text>
    </comment>
    <comment ref="AB379" authorId="0" shapeId="0" xr:uid="{CD35ACB5-1304-4C3E-BA22-C7FC04D92C9B}">
      <text>
        <r>
          <rPr>
            <sz val="8"/>
            <color indexed="81"/>
            <rFont val="BIZ UDゴシック"/>
            <family val="3"/>
            <charset val="128"/>
          </rPr>
          <t>地下管理室漏水補修工事</t>
        </r>
      </text>
    </comment>
    <comment ref="T380" authorId="0" shapeId="0" xr:uid="{78E62771-0ED6-49DA-901D-5DB4D3A9A90E}">
      <text>
        <r>
          <rPr>
            <sz val="8"/>
            <color indexed="81"/>
            <rFont val="BIZ UDゴシック"/>
            <family val="3"/>
            <charset val="128"/>
          </rPr>
          <t>タイムズ管理室天井漏水改修工事</t>
        </r>
      </text>
    </comment>
    <comment ref="AB380" authorId="0" shapeId="0" xr:uid="{EBD12A20-3B5C-4471-8A84-A4BB4EC02707}">
      <text>
        <r>
          <rPr>
            <sz val="8"/>
            <color indexed="81"/>
            <rFont val="BIZ UDゴシック"/>
            <family val="3"/>
            <charset val="128"/>
          </rPr>
          <t>西棟2階漏水による天井修繕工事</t>
        </r>
      </text>
    </comment>
    <comment ref="T381" authorId="0" shapeId="0" xr:uid="{2B9A29CE-F251-4B2D-8E9B-011149EB4879}">
      <text>
        <r>
          <rPr>
            <sz val="8"/>
            <color indexed="81"/>
            <rFont val="BIZ UDゴシック"/>
            <family val="3"/>
            <charset val="128"/>
          </rPr>
          <t>地下2階ピット湧水調査</t>
        </r>
      </text>
    </comment>
    <comment ref="AB381" authorId="0" shapeId="0" xr:uid="{DE09C174-0E19-4E72-99B9-0A37CCE8C3A7}">
      <text>
        <r>
          <rPr>
            <sz val="8"/>
            <color indexed="81"/>
            <rFont val="BIZ UDゴシック"/>
            <family val="3"/>
            <charset val="128"/>
          </rPr>
          <t>駐車場PIT湧水調査</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<sst xmlns="http://schemas.openxmlformats.org/spreadsheetml/2006/main" count="2030" uniqueCount="1080">
  <si>
    <t>作成日／  年  月  日    集会（管理組合総会）で議決された日／  年  月  日</t>
  </si>
  <si>
    <t>（単位：千円）</t>
  </si>
  <si>
    <t>区分</t>
  </si>
  <si>
    <t>推定修繕工事項目</t>
  </si>
  <si>
    <t>暦年</t>
  </si>
  <si>
    <t>2012　11期</t>
  </si>
  <si>
    <t>2013　12期</t>
  </si>
  <si>
    <t>2014　13期</t>
  </si>
  <si>
    <t>2015　14期</t>
  </si>
  <si>
    <t>2016　15期</t>
  </si>
  <si>
    <t>2017　16期</t>
  </si>
  <si>
    <t>2018　17期</t>
  </si>
  <si>
    <t>2019　18期</t>
  </si>
  <si>
    <t>2020　19期</t>
  </si>
  <si>
    <t>2021　20期</t>
  </si>
  <si>
    <t>2022　21期</t>
  </si>
  <si>
    <t>2023　22期</t>
  </si>
  <si>
    <t>2024　23期</t>
  </si>
  <si>
    <t>合計</t>
  </si>
  <si>
    <t>経年</t>
  </si>
  <si>
    <t>項目</t>
  </si>
  <si>
    <t>費用</t>
  </si>
  <si>
    <t>Ⅱ</t>
  </si>
  <si>
    <t>防災センター移設　送排風機</t>
  </si>
  <si>
    <t>大雨被害</t>
  </si>
  <si>
    <t>コロナ</t>
  </si>
  <si>
    <t>建築</t>
  </si>
  <si>
    <t>駐車場ゲートリモコン修理</t>
  </si>
  <si>
    <t>シリンダー修理</t>
  </si>
  <si>
    <t>誘導灯ランプ交換</t>
  </si>
  <si>
    <t>シャッター点検修理</t>
  </si>
  <si>
    <t>漏水調査</t>
  </si>
  <si>
    <t>シャッター修理</t>
  </si>
  <si>
    <t>防火扉補修</t>
  </si>
  <si>
    <t>排水槽フロートスイッチ取替</t>
  </si>
  <si>
    <t>エヤコン取替</t>
  </si>
  <si>
    <t>植栽改修</t>
  </si>
  <si>
    <t>地下防災センター鍵制御盤修理</t>
  </si>
  <si>
    <t>シャッター点検・修理</t>
  </si>
  <si>
    <t>電気錠修理</t>
  </si>
  <si>
    <t>室外機架台柱移設・植栽工事</t>
  </si>
  <si>
    <t>駐輪場スライドドアー補修</t>
  </si>
  <si>
    <t>水漏れ調査費</t>
  </si>
  <si>
    <t>電子錠補修</t>
  </si>
  <si>
    <t>漏水調査費</t>
  </si>
  <si>
    <t>鉄扉電気錠補修</t>
  </si>
  <si>
    <t>同上　補修工事</t>
  </si>
  <si>
    <t>シリンダー取替</t>
  </si>
  <si>
    <t>ゴミ庫シャッター修理</t>
  </si>
  <si>
    <t>CS放送受信調査</t>
  </si>
  <si>
    <t>植栽補填</t>
  </si>
  <si>
    <t>ポストダイヤル交換</t>
  </si>
  <si>
    <t>店舗シャッター修理</t>
  </si>
  <si>
    <t>センサーライト取付け</t>
  </si>
  <si>
    <t>駐車場リモコン補修</t>
  </si>
  <si>
    <t>同上　スイッチＢOX補修</t>
  </si>
  <si>
    <t>誘導灯取替</t>
  </si>
  <si>
    <t>階段踊り場漏水補修</t>
  </si>
  <si>
    <t>照明不点灯調査改修</t>
  </si>
  <si>
    <t>防犯カメラ交換</t>
  </si>
  <si>
    <t>宅配BOX修理</t>
  </si>
  <si>
    <t>電子錠・タイマー取替</t>
  </si>
  <si>
    <t>Ⅲ</t>
  </si>
  <si>
    <t>路盤改修</t>
  </si>
  <si>
    <t>無線信号装置取付け</t>
  </si>
  <si>
    <t>照明器具交換</t>
  </si>
  <si>
    <t>消火器取替</t>
  </si>
  <si>
    <t>植栽他工事</t>
  </si>
  <si>
    <t>プレハブ冷蔵庫修理</t>
  </si>
  <si>
    <t>消火器誘導灯改修</t>
  </si>
  <si>
    <t>設備</t>
  </si>
  <si>
    <t>エヤコンドレンアップ交換</t>
  </si>
  <si>
    <t>ロボットゲート修理</t>
  </si>
  <si>
    <t>廊下灯絶縁不良調査・改修</t>
  </si>
  <si>
    <t>照明器具スイッチ改修</t>
  </si>
  <si>
    <t>店舗ドレン改修</t>
  </si>
  <si>
    <t>ポストキャップ取替</t>
  </si>
  <si>
    <t>エヤコン交換</t>
  </si>
  <si>
    <t>駐車場照明器具取替</t>
  </si>
  <si>
    <t>煙感取替</t>
  </si>
  <si>
    <t>消防設備（住宅）改修工事</t>
  </si>
  <si>
    <t>ゲート修理・受信機交換</t>
  </si>
  <si>
    <t>排煙窓修理</t>
  </si>
  <si>
    <t>タイル補修</t>
  </si>
  <si>
    <t>排煙窓修繕</t>
  </si>
  <si>
    <t>電波障害施設調査費</t>
  </si>
  <si>
    <t>オートロックスイッチ修理</t>
  </si>
  <si>
    <t>緊急ガス遮断弁　定期整備</t>
  </si>
  <si>
    <t>不鳴調査</t>
  </si>
  <si>
    <t>自転車搬送コンベアライン取替</t>
  </si>
  <si>
    <t>駐輪場扉補修</t>
  </si>
  <si>
    <t>天井漏水補修工事</t>
  </si>
  <si>
    <t>消防設備点検費</t>
  </si>
  <si>
    <t>喚起ダクト廻り漏水調査</t>
  </si>
  <si>
    <t>電気錠取替</t>
  </si>
  <si>
    <t>防鳥ネット改修</t>
  </si>
  <si>
    <t>オートロックスイッチ及び扉シリンダー取替</t>
  </si>
  <si>
    <t>店舗前ダウンライト取り替え</t>
  </si>
  <si>
    <t>天井漏水調査</t>
  </si>
  <si>
    <t>電子錠取替</t>
  </si>
  <si>
    <t>看板等補修工事</t>
  </si>
  <si>
    <t>排水ポンプ取替</t>
  </si>
  <si>
    <t>共用散水系統漏水補修</t>
  </si>
  <si>
    <t>共用旧排水管調査</t>
  </si>
  <si>
    <t>防火戸ラッチ調査</t>
  </si>
  <si>
    <t>感知器調査</t>
  </si>
  <si>
    <t>スプリンクラーヘッド取替</t>
  </si>
  <si>
    <t>ELV誘導灯取替</t>
  </si>
  <si>
    <t>サイン工事</t>
  </si>
  <si>
    <t>防犯カメラ取替</t>
  </si>
  <si>
    <t>送風機修理</t>
  </si>
  <si>
    <t>店舗出入口電子錠取替</t>
  </si>
  <si>
    <t>ELV前照明器具取替</t>
  </si>
  <si>
    <t>感知器改修</t>
  </si>
  <si>
    <t>電子錠アダプター取替</t>
  </si>
  <si>
    <t>スプリンクラー調査</t>
  </si>
  <si>
    <t>鳩対策工事</t>
  </si>
  <si>
    <t>シャッター修理点検修理</t>
  </si>
  <si>
    <t>平板不陸調整</t>
  </si>
  <si>
    <t>共用部長尺シート補修</t>
  </si>
  <si>
    <t>送風機修理・ベルト交換点検修理</t>
  </si>
  <si>
    <t>植栽工事</t>
  </si>
  <si>
    <t>坪庭植栽他工事</t>
  </si>
  <si>
    <t>防災盤部品交換</t>
  </si>
  <si>
    <t>路盤補修</t>
  </si>
  <si>
    <t>消防設備（共用部）改修</t>
  </si>
  <si>
    <t>駐輪場スライダー扉開閉不良調整</t>
  </si>
  <si>
    <t>発電室防音ドア補修</t>
  </si>
  <si>
    <t>ポット用樹木支柱補修</t>
  </si>
  <si>
    <t>駐車場出入口グレーチング補修</t>
  </si>
  <si>
    <t>防犯カメラ設置</t>
  </si>
  <si>
    <t>駐車場ピット内漏水調査</t>
  </si>
  <si>
    <t>庇シーリング打ち替え</t>
  </si>
  <si>
    <t>ゲート修理</t>
  </si>
  <si>
    <t>CS放送改修工事</t>
  </si>
  <si>
    <t>屋外階段シート改修</t>
  </si>
  <si>
    <t>庇補修工事</t>
  </si>
  <si>
    <t>１階南軒天塗装工事</t>
  </si>
  <si>
    <t>１階空調ガラリ補修工事</t>
  </si>
  <si>
    <t>住宅</t>
  </si>
  <si>
    <t>施設</t>
  </si>
  <si>
    <t>一般会計</t>
  </si>
  <si>
    <t>収入</t>
  </si>
  <si>
    <t>支出</t>
  </si>
  <si>
    <t>①当期余剰金</t>
  </si>
  <si>
    <r>
      <rPr>
        <sz val="8"/>
        <color theme="1"/>
        <rFont val="Segoe UI Symbol"/>
        <family val="2"/>
      </rPr>
      <t>➁</t>
    </r>
    <r>
      <rPr>
        <sz val="8"/>
        <color theme="1"/>
        <rFont val="BIZ UDゴシック"/>
        <family val="3"/>
        <charset val="128"/>
      </rPr>
      <t>前期繰越額</t>
    </r>
  </si>
  <si>
    <t>③前期余剰金取崩</t>
  </si>
  <si>
    <t>④電気使用料振替</t>
  </si>
  <si>
    <t>次期繰越額</t>
  </si>
  <si>
    <t>特別会計</t>
  </si>
  <si>
    <t>内、電気使用料積立分累計</t>
  </si>
  <si>
    <t>対象部位等</t>
  </si>
  <si>
    <t>工事区分</t>
  </si>
  <si>
    <t>①共通仮設</t>
  </si>
  <si>
    <t>仮設</t>
  </si>
  <si>
    <t>仮設事務所、資材置き場等</t>
  </si>
  <si>
    <t>②直接仮設</t>
  </si>
  <si>
    <t>枠組足場、養生シート等</t>
  </si>
  <si>
    <t>修繕</t>
  </si>
  <si>
    <t>打替</t>
  </si>
  <si>
    <t>８  給水設備</t>
  </si>
  <si>
    <t>①給水管</t>
  </si>
  <si>
    <t>屋内共用給水管</t>
  </si>
  <si>
    <t>更生</t>
  </si>
  <si>
    <t>屋内共用給水管、屋外共用給水管</t>
  </si>
  <si>
    <t>塩ビライニング鋼管への取替え</t>
  </si>
  <si>
    <t>②貯水槽</t>
  </si>
  <si>
    <t>受水槽</t>
  </si>
  <si>
    <t>高置水槽</t>
  </si>
  <si>
    <t>③給水ポンプ</t>
  </si>
  <si>
    <t>９  排水設備</t>
  </si>
  <si>
    <t>①排水管</t>
  </si>
  <si>
    <t>屋内共用雑排水管</t>
  </si>
  <si>
    <t>屋内共用雑排水管、汚水管、雨水管</t>
  </si>
  <si>
    <t>②排水ポンプ</t>
  </si>
  <si>
    <t>10  ガス設備</t>
  </si>
  <si>
    <t>①ガス管</t>
  </si>
  <si>
    <t>屋外埋設部ガス管、屋内共用ガス管</t>
  </si>
  <si>
    <t>①空調設備</t>
  </si>
  <si>
    <t>12  電灯設備等</t>
  </si>
  <si>
    <t>①電灯設備</t>
  </si>
  <si>
    <t>②配電盤類</t>
  </si>
  <si>
    <t>配電盤・プルボックス等</t>
  </si>
  <si>
    <t>引込開閉器、幹線（電灯、動力）等</t>
  </si>
  <si>
    <t>④避雷針設備</t>
  </si>
  <si>
    <t>避雷突針・ポール・支持金物・導線・接地極等</t>
  </si>
  <si>
    <t>発電設備</t>
  </si>
  <si>
    <t>13  情報・通信設備</t>
  </si>
  <si>
    <t>①電話設備</t>
  </si>
  <si>
    <t>電話配線盤（MDF）、中間端子盤（IDF）等</t>
  </si>
  <si>
    <t>②テレビ共聴設備</t>
  </si>
  <si>
    <t>①屋内消火栓設備</t>
  </si>
  <si>
    <t>②自動火災報知設備</t>
  </si>
  <si>
    <t>住宅用又は共同住宅用</t>
  </si>
  <si>
    <t>送水口、放水口、消火管、消火隊専用栓箱等</t>
  </si>
  <si>
    <t>①昇降機</t>
  </si>
  <si>
    <t>カゴ内装、扉、三方枠等</t>
  </si>
  <si>
    <t>内装取替え、三方枠塗装</t>
  </si>
  <si>
    <t>全構成機器</t>
  </si>
  <si>
    <t>全部撤去・新設</t>
  </si>
  <si>
    <t>①自走式駐車場</t>
  </si>
  <si>
    <t>鉄部塗装、車止等の取替え</t>
  </si>
  <si>
    <t>②機械式駐車場</t>
  </si>
  <si>
    <t>鉄部塗装、部品交換</t>
  </si>
  <si>
    <t>①点検・調査・診断</t>
  </si>
  <si>
    <t>③工事監理</t>
  </si>
  <si>
    <t>計画修繕工事の工事監理</t>
  </si>
  <si>
    <t>④臨時点検（被災時）</t>
  </si>
  <si>
    <t>建物、設備、外構</t>
  </si>
  <si>
    <t>①見直し</t>
  </si>
  <si>
    <t>（様式第4-1号）長期修繕計画総括表</t>
  </si>
  <si>
    <t>1 　直接工事費</t>
  </si>
  <si>
    <t>２  下地補修工事</t>
  </si>
  <si>
    <t>３  石・タイル工事</t>
  </si>
  <si>
    <t>４  シーリング工事</t>
  </si>
  <si>
    <t>５  外壁塗装工事</t>
  </si>
  <si>
    <t>７  鉄部塗装工事</t>
  </si>
  <si>
    <t>８  防水工事</t>
  </si>
  <si>
    <t>９  床工事</t>
  </si>
  <si>
    <t>11  その他雑工事</t>
  </si>
  <si>
    <t>12  室内改装その他工事</t>
  </si>
  <si>
    <t>13　工事管理費</t>
  </si>
  <si>
    <t>11  空調・換気設備</t>
  </si>
  <si>
    <t>14  消防用設備</t>
  </si>
  <si>
    <t>15  昇降機設備</t>
  </si>
  <si>
    <t>16  駐車駐輪設備</t>
  </si>
  <si>
    <t>外構
・その他</t>
  </si>
  <si>
    <t>17  外構・附属施設</t>
  </si>
  <si>
    <t>18  調査・診断、
設計、工事監理等費用</t>
  </si>
  <si>
    <t>19  長期修繕計画作成費用</t>
  </si>
  <si>
    <t>20  その他</t>
  </si>
  <si>
    <t>工事費計</t>
  </si>
  <si>
    <t>消費税</t>
  </si>
  <si>
    <t xml:space="preserve"> 年度合計</t>
  </si>
  <si>
    <t>年度合計</t>
  </si>
  <si>
    <t>当期余剰金</t>
  </si>
  <si>
    <t>修繕積立金  次年度繰越金</t>
  </si>
  <si>
    <t>年度合計収支</t>
  </si>
  <si>
    <t>小計</t>
  </si>
  <si>
    <t>周期</t>
  </si>
  <si>
    <t>Ⅰ</t>
  </si>
  <si>
    <t>12年</t>
  </si>
  <si>
    <t>30年</t>
  </si>
  <si>
    <t>25年</t>
  </si>
  <si>
    <t>16年</t>
  </si>
  <si>
    <t>15年</t>
  </si>
  <si>
    <t>40年</t>
  </si>
  <si>
    <t>20年</t>
  </si>
  <si>
    <t>16  立体駐車場設備</t>
  </si>
  <si>
    <t>10年</t>
  </si>
  <si>
    <t>5年</t>
  </si>
  <si>
    <t>②設計等</t>
  </si>
  <si>
    <t>（注）諸経費には「長期修繕計画作成ガイドライン」に示すとおり、現場管理費・一般管理費・法定福利費のほか、大規模修繕瑕疵保険の保険料なども見込んで修繕積立金額を検討することが重要です。</t>
  </si>
  <si>
    <t>（単位：円）</t>
  </si>
  <si>
    <t>仕様等</t>
  </si>
  <si>
    <t>単位</t>
  </si>
  <si>
    <t>数量</t>
  </si>
  <si>
    <t>AV単価</t>
  </si>
  <si>
    <t>金額</t>
  </si>
  <si>
    <t>東棟集計</t>
  </si>
  <si>
    <t>西棟集計</t>
  </si>
  <si>
    <t>東棟</t>
  </si>
  <si>
    <t>西棟</t>
  </si>
  <si>
    <t>店舗</t>
  </si>
  <si>
    <t>フィットネス</t>
  </si>
  <si>
    <t>工事費合計</t>
  </si>
  <si>
    <t xml:space="preserve">  1  仮設工事</t>
  </si>
  <si>
    <t>施設ごと集計</t>
  </si>
  <si>
    <r>
      <t>AV</t>
    </r>
    <r>
      <rPr>
        <sz val="7"/>
        <color rgb="FF000000"/>
        <rFont val="BIZ UDPゴシック"/>
        <family val="3"/>
        <charset val="128"/>
      </rPr>
      <t>単価</t>
    </r>
  </si>
  <si>
    <t>VA単価</t>
  </si>
  <si>
    <t>単価</t>
  </si>
  <si>
    <t>直接仮設計</t>
  </si>
  <si>
    <t>2　下地補修工事</t>
  </si>
  <si>
    <t>マーキング調査費</t>
  </si>
  <si>
    <t>打診調査・資料作成</t>
  </si>
  <si>
    <t>ｍ2</t>
  </si>
  <si>
    <t>クラック補修</t>
  </si>
  <si>
    <t>0.5ｍｍ未満　フィラー刷り込み</t>
  </si>
  <si>
    <t>0.5ｍｍ以上低圧注入工法</t>
  </si>
  <si>
    <t>0.5ｍｍ以上Ｕカットシーリング充填処理</t>
  </si>
  <si>
    <t>コンクリート・モルタル浮き処理</t>
  </si>
  <si>
    <t>SUSピン併用樹脂注入工法　25pin</t>
  </si>
  <si>
    <t>コンクリート・モルタル露筋・欠損処理</t>
  </si>
  <si>
    <t>撤去、錆止樹脂モルタル成形</t>
  </si>
  <si>
    <t>塗膜浮き・捲れ</t>
  </si>
  <si>
    <t>樹脂モルタル修正</t>
  </si>
  <si>
    <t>パターン調整</t>
  </si>
  <si>
    <t>下地補修工事計</t>
  </si>
  <si>
    <t>計</t>
  </si>
  <si>
    <t>3　石・タイル工事</t>
  </si>
  <si>
    <t>近似品</t>
  </si>
  <si>
    <t>割れ欠けぶ貼替</t>
  </si>
  <si>
    <t>材料費</t>
  </si>
  <si>
    <t>浮き部貼替</t>
  </si>
  <si>
    <t>施工費</t>
  </si>
  <si>
    <t>浮き部エポキシ樹脂注入</t>
  </si>
  <si>
    <t>石・タイル工事計</t>
  </si>
  <si>
    <t>4　シーリング工事</t>
  </si>
  <si>
    <t>塗装面打ち継ぎ目地</t>
  </si>
  <si>
    <t>20*10ポリウレタンノンブリード</t>
  </si>
  <si>
    <t>塗装面伸縮目地</t>
  </si>
  <si>
    <t>カーテンウォール廻り</t>
  </si>
  <si>
    <t>アルミパネル廻り</t>
  </si>
  <si>
    <t>アルミパネル目地</t>
  </si>
  <si>
    <t>20*10変性シリコン</t>
  </si>
  <si>
    <t>タイル面打ち継ぎ目地</t>
  </si>
  <si>
    <t>タイル面伸縮目地</t>
  </si>
  <si>
    <t>タイル面取り合い部目地</t>
  </si>
  <si>
    <t>AL建具廻り</t>
  </si>
  <si>
    <t>鋼製建具廻り</t>
  </si>
  <si>
    <t>EXP.J廻り</t>
  </si>
  <si>
    <t>手すり根元廻り</t>
  </si>
  <si>
    <t>喚起フード周囲</t>
  </si>
  <si>
    <t>三角シーリング</t>
  </si>
  <si>
    <t>ベンドキャップ周囲</t>
  </si>
  <si>
    <t>避難ハッチ廻り</t>
  </si>
  <si>
    <t>竪樋支持金物廻り</t>
  </si>
  <si>
    <t>その他シーリング</t>
  </si>
  <si>
    <t>シーリング工事計</t>
  </si>
  <si>
    <t>5　塗装工事</t>
  </si>
  <si>
    <t>a.外壁塗装</t>
  </si>
  <si>
    <t>バルコニー面</t>
  </si>
  <si>
    <t>関西ペイント　アキレスホルダーGⅡ　コスモシリコン2回塗り</t>
  </si>
  <si>
    <t>バルコニー面手摺壁</t>
  </si>
  <si>
    <t>廊下面</t>
  </si>
  <si>
    <t>廊下手摺壁</t>
  </si>
  <si>
    <t>階段壁・支持壁</t>
  </si>
  <si>
    <t>吹抜け梁型</t>
  </si>
  <si>
    <t>吹抜け梁天端（塗装面）</t>
  </si>
  <si>
    <t>吹抜け梁天端（タイル面）</t>
  </si>
  <si>
    <t>RCガーデックス</t>
  </si>
  <si>
    <t>ジョリパット面</t>
  </si>
  <si>
    <t>アイカ　ジョリパットシーラー他</t>
  </si>
  <si>
    <t>モルタル巾木</t>
  </si>
  <si>
    <t>シリコンガード</t>
  </si>
  <si>
    <t>テラス面</t>
  </si>
  <si>
    <t>共用部廊下天井</t>
  </si>
  <si>
    <t>関西ペイント　アレスセラマイルド2回塗り</t>
  </si>
  <si>
    <t>バルコニー天井・上裏</t>
  </si>
  <si>
    <t>ピロティ天井</t>
  </si>
  <si>
    <t>庇上裏</t>
  </si>
  <si>
    <t>階段上裏</t>
  </si>
  <si>
    <t>照明器具及び各戸表札の脱着費</t>
  </si>
  <si>
    <t>外壁タイル</t>
  </si>
  <si>
    <t>艶塗装　ファイングラシィSi</t>
  </si>
  <si>
    <t>外壁塗装工事計</t>
  </si>
  <si>
    <t>b.鉄部塗装</t>
  </si>
  <si>
    <t>玄関ドア（枠・見え掛り部）</t>
  </si>
  <si>
    <t>850*1930</t>
  </si>
  <si>
    <t>ヶ所</t>
  </si>
  <si>
    <t>MB扉（両面・枠共）</t>
  </si>
  <si>
    <t>750*1890</t>
  </si>
  <si>
    <t>〃</t>
  </si>
  <si>
    <t>900*1890</t>
  </si>
  <si>
    <t>1200*1890　観音開き</t>
  </si>
  <si>
    <t>1480*1890　観音開き</t>
  </si>
  <si>
    <t>トランク扉（両面・枠共）</t>
  </si>
  <si>
    <t>780*1880</t>
  </si>
  <si>
    <t>1550*1920　観音開き</t>
  </si>
  <si>
    <t>1500*1920　観音開き</t>
  </si>
  <si>
    <t>門扉（両面）</t>
  </si>
  <si>
    <t>1050*1100</t>
  </si>
  <si>
    <t>ゲート（門扉上）</t>
  </si>
  <si>
    <t>ポーチ内格子（両面）</t>
  </si>
  <si>
    <t>1200*1800</t>
  </si>
  <si>
    <t>800*1800</t>
  </si>
  <si>
    <t>EPS扉（両面・枠共）</t>
  </si>
  <si>
    <t>700*1900</t>
  </si>
  <si>
    <t>放水口扉</t>
  </si>
  <si>
    <t>500*800</t>
  </si>
  <si>
    <t>消火栓扉</t>
  </si>
  <si>
    <t>900*1400</t>
  </si>
  <si>
    <t>集会室　MB扉</t>
  </si>
  <si>
    <t>400*300*200　150*800*100</t>
  </si>
  <si>
    <t>テラスベンチ</t>
  </si>
  <si>
    <t>1500*400*400</t>
  </si>
  <si>
    <t>4階　廊下　ポール</t>
  </si>
  <si>
    <r>
      <t>170</t>
    </r>
    <r>
      <rPr>
        <sz val="7"/>
        <color theme="1"/>
        <rFont val="Calibri"/>
        <family val="2"/>
      </rPr>
      <t>Φ</t>
    </r>
    <r>
      <rPr>
        <sz val="7"/>
        <color theme="1"/>
        <rFont val="BIZ UDゴシック"/>
        <family val="3"/>
        <charset val="128"/>
      </rPr>
      <t>　</t>
    </r>
    <r>
      <rPr>
        <sz val="7"/>
        <color theme="1"/>
        <rFont val="BIZ UDゴシック"/>
        <family val="3"/>
        <charset val="128"/>
      </rPr>
      <t>H2690</t>
    </r>
  </si>
  <si>
    <t>13階　階段A扉（両面・枠共）</t>
  </si>
  <si>
    <t>1270*2100</t>
  </si>
  <si>
    <t>屋上　EV機械室扉（両面・枠共）</t>
  </si>
  <si>
    <t>950*2200</t>
  </si>
  <si>
    <t>屋上　機械室扉（両面・枠共）</t>
  </si>
  <si>
    <t>900*1800</t>
  </si>
  <si>
    <t>屋上　MB</t>
  </si>
  <si>
    <t>420*400*200</t>
  </si>
  <si>
    <t>エントランス　メールボックス室　扉</t>
  </si>
  <si>
    <t>950*2150</t>
  </si>
  <si>
    <t>1階駐輪場　入口扉（ガラス入り）</t>
  </si>
  <si>
    <t>980*2150</t>
  </si>
  <si>
    <t>1階駐輪場　防火扉</t>
  </si>
  <si>
    <t>2300*2150</t>
  </si>
  <si>
    <t>1階駐輪場　EPS扉</t>
  </si>
  <si>
    <t>680*1800</t>
  </si>
  <si>
    <t>1階駐輪場　MDF扉</t>
  </si>
  <si>
    <t>960*2150</t>
  </si>
  <si>
    <t>1階管理人室　扉（ガラス入り）</t>
  </si>
  <si>
    <t>2650*2600</t>
  </si>
  <si>
    <t>1階A階段　ポンプ室　扉</t>
  </si>
  <si>
    <t>1階EV　枠+防火扉</t>
  </si>
  <si>
    <t>1850*2150</t>
  </si>
  <si>
    <t>シャッター</t>
  </si>
  <si>
    <t>避雷針</t>
  </si>
  <si>
    <t>アルミニウムペイント</t>
  </si>
  <si>
    <t>ソーラーパネル架台タッチアップ塗装</t>
  </si>
  <si>
    <t>金属屋根</t>
  </si>
  <si>
    <t>スーパーシリコン塗装</t>
  </si>
  <si>
    <t>渡り廊下パンチングメタル</t>
  </si>
  <si>
    <t>渡り廊下ダウンライト</t>
  </si>
  <si>
    <t>室外機置場パンチングメタル</t>
  </si>
  <si>
    <t>スロープ庇</t>
  </si>
  <si>
    <t>バルコニー隔て板</t>
  </si>
  <si>
    <t>1階店舗庇　スパンドレル</t>
  </si>
  <si>
    <t>洗い工事に計上</t>
  </si>
  <si>
    <t>店舗上部　庇パネル・ガラリ格子</t>
  </si>
  <si>
    <t>庇全面（オレンジ部）</t>
  </si>
  <si>
    <t>シリコントップ</t>
  </si>
  <si>
    <t>「ウェルブ」看板</t>
  </si>
  <si>
    <t>ピロティ部分　柱及び梁の鋼製部分</t>
  </si>
  <si>
    <t>樋</t>
  </si>
  <si>
    <t>照明器具</t>
  </si>
  <si>
    <t>エントランス庇支柱</t>
  </si>
  <si>
    <t>雑塗装</t>
  </si>
  <si>
    <t>各種支持金物等</t>
  </si>
  <si>
    <t>養生による塗膜剥がれ</t>
  </si>
  <si>
    <t>タッチアップ</t>
  </si>
  <si>
    <t>鉄部塗装工事計</t>
  </si>
  <si>
    <t>6　防水工事</t>
  </si>
  <si>
    <t>【塔屋】</t>
  </si>
  <si>
    <t>ウレタン塗膜防水　通気緩衝工法</t>
  </si>
  <si>
    <t>既設防水面ケレン・清掃・高圧洗浄</t>
  </si>
  <si>
    <t>既設立上り防水層撤去・仮防水</t>
  </si>
  <si>
    <t>押え金物含む</t>
  </si>
  <si>
    <t>下地処理</t>
  </si>
  <si>
    <t>伸縮目地含む</t>
  </si>
  <si>
    <t>平場部防水</t>
  </si>
  <si>
    <t>田島ルーフィング　OSTW-3S</t>
  </si>
  <si>
    <t>立上り</t>
  </si>
  <si>
    <t>H300</t>
  </si>
  <si>
    <t>立上り　押え金物</t>
  </si>
  <si>
    <t>アルミ製</t>
  </si>
  <si>
    <t>同上廻り　シーリング</t>
  </si>
  <si>
    <t>改修用ドレン</t>
  </si>
  <si>
    <t>脱気筒</t>
  </si>
  <si>
    <t>【屋上】</t>
  </si>
  <si>
    <t>【ルーフ・バルコニー・テラス】</t>
  </si>
  <si>
    <t>フェンス基礎</t>
  </si>
  <si>
    <t>【パラペット天端・鳩小屋】</t>
  </si>
  <si>
    <t>ウレタン塗膜防水</t>
  </si>
  <si>
    <t>パラペット天端</t>
  </si>
  <si>
    <t>田島ルーフィング　OSTL-6VA</t>
  </si>
  <si>
    <t>ドレン</t>
  </si>
  <si>
    <t>【大庇】</t>
  </si>
  <si>
    <t>平場・立上り</t>
  </si>
  <si>
    <t>【小庇】</t>
  </si>
  <si>
    <t>【バルコニー】</t>
  </si>
  <si>
    <t>ケレン・清掃</t>
  </si>
  <si>
    <t>平場</t>
  </si>
  <si>
    <t>西棟避難バルコニー</t>
  </si>
  <si>
    <t>溝</t>
  </si>
  <si>
    <t>田島ルーフィングOSTL-6VA</t>
  </si>
  <si>
    <t>タールエポ塗装</t>
  </si>
  <si>
    <t>【植え込み】</t>
  </si>
  <si>
    <t>【非常用侵入バルコニー】</t>
  </si>
  <si>
    <t>【室外機置場】</t>
  </si>
  <si>
    <t>【共用廊下】</t>
  </si>
  <si>
    <t>【階段】</t>
  </si>
  <si>
    <t>ササラ</t>
  </si>
  <si>
    <t>巾木</t>
  </si>
  <si>
    <t>面台</t>
  </si>
  <si>
    <t>R階踏面・蹴込・踊場</t>
  </si>
  <si>
    <t>【階段　タイル部】</t>
  </si>
  <si>
    <t>床タイル</t>
  </si>
  <si>
    <t>ＲＣガーデックス</t>
  </si>
  <si>
    <t>【空中デッキ】</t>
  </si>
  <si>
    <t>タイル面立上り</t>
  </si>
  <si>
    <t>防水工事計</t>
  </si>
  <si>
    <t>7　床工事</t>
  </si>
  <si>
    <t>既存シート補修撤去</t>
  </si>
  <si>
    <t>同上　下地補修</t>
  </si>
  <si>
    <t>長尺シート貼り</t>
  </si>
  <si>
    <t>タキストロンQA</t>
  </si>
  <si>
    <t>端末シール新設</t>
  </si>
  <si>
    <t>【共用廊下】5階以上の床シート</t>
  </si>
  <si>
    <t>既存床シート補修</t>
  </si>
  <si>
    <t>既存床シート洗浄</t>
  </si>
  <si>
    <t>【共用廊下】4階部分の床シート</t>
  </si>
  <si>
    <t>既存床シート補修撤去</t>
  </si>
  <si>
    <t>【共用階段】</t>
  </si>
  <si>
    <t>ノンスリップゴム取付け</t>
  </si>
  <si>
    <t>床工事合計</t>
  </si>
  <si>
    <t>8  洗い工事</t>
  </si>
  <si>
    <t>外壁塗装</t>
  </si>
  <si>
    <t>高圧洗浄及びエアブロー</t>
  </si>
  <si>
    <t>薬剤洗浄</t>
  </si>
  <si>
    <t>ポーチ床タイル</t>
  </si>
  <si>
    <t>薬剤洗浄の上RCガーデックス塗布</t>
  </si>
  <si>
    <t>外壁打ち放し面</t>
  </si>
  <si>
    <t>高圧洗浄</t>
  </si>
  <si>
    <t>外構床タイル</t>
  </si>
  <si>
    <t>その他</t>
  </si>
  <si>
    <t>エントランス他美装</t>
  </si>
  <si>
    <t>洗い工事計</t>
  </si>
  <si>
    <t>9  その他工事</t>
  </si>
  <si>
    <t>避難ステッカー</t>
  </si>
  <si>
    <t>ルーバー脱着</t>
  </si>
  <si>
    <t>階段手摺パネル脱着</t>
  </si>
  <si>
    <t>室外機置場手摺パネル脱着</t>
  </si>
  <si>
    <t>面格子脱着</t>
  </si>
  <si>
    <t>バルコニー手摺脱着</t>
  </si>
  <si>
    <t>ELV三方枠　扉外面</t>
  </si>
  <si>
    <t>ダイノックシート貼り</t>
  </si>
  <si>
    <t>防音型フード取替え</t>
  </si>
  <si>
    <r>
      <t>150</t>
    </r>
    <r>
      <rPr>
        <sz val="7"/>
        <color theme="1"/>
        <rFont val="Calibri"/>
        <family val="2"/>
      </rPr>
      <t>Φ</t>
    </r>
    <r>
      <rPr>
        <sz val="7"/>
        <color theme="1"/>
        <rFont val="BIZ UDゴシック"/>
        <family val="3"/>
        <charset val="128"/>
      </rPr>
      <t xml:space="preserve">SUS </t>
    </r>
    <r>
      <rPr>
        <sz val="7"/>
        <color theme="1"/>
        <rFont val="BIZ UDゴシック"/>
        <family val="3"/>
        <charset val="128"/>
      </rPr>
      <t>防虫網付き</t>
    </r>
  </si>
  <si>
    <t>〃　防火ダンパー付き</t>
  </si>
  <si>
    <r>
      <t>125</t>
    </r>
    <r>
      <rPr>
        <sz val="7"/>
        <color theme="1"/>
        <rFont val="Calibri"/>
        <family val="2"/>
      </rPr>
      <t>Φ</t>
    </r>
    <r>
      <rPr>
        <sz val="7"/>
        <color theme="1"/>
        <rFont val="BIZ UDゴシック"/>
        <family val="3"/>
        <charset val="128"/>
      </rPr>
      <t>SUS</t>
    </r>
    <r>
      <rPr>
        <sz val="7"/>
        <color theme="1"/>
        <rFont val="BIZ UDゴシック"/>
        <family val="3"/>
        <charset val="128"/>
      </rPr>
      <t>　防虫網付き</t>
    </r>
  </si>
  <si>
    <t>天井照明・各戸表札脱着</t>
  </si>
  <si>
    <t>防鳥ネット撤去・復旧</t>
  </si>
  <si>
    <t>その他工事計</t>
  </si>
  <si>
    <t>10  外構工事</t>
  </si>
  <si>
    <t>‘-1.直接仮設</t>
  </si>
  <si>
    <t>スロープ・擁壁塗装時の高所作業者</t>
  </si>
  <si>
    <t>リース費用</t>
  </si>
  <si>
    <t>安全区画・土間養生費</t>
  </si>
  <si>
    <t>安全誘導費</t>
  </si>
  <si>
    <t>ガードマン費用</t>
  </si>
  <si>
    <t>‘-2.下地・床タイル補修工事</t>
  </si>
  <si>
    <t>外周タイル不具合補修</t>
  </si>
  <si>
    <t>劣化部貼替　汚れ洗浄</t>
  </si>
  <si>
    <t>‘-3.塗装工事</t>
  </si>
  <si>
    <t>スロープ　擁壁</t>
  </si>
  <si>
    <t>浸透性着色撥水材</t>
  </si>
  <si>
    <t>‘4.鉄部塗装</t>
  </si>
  <si>
    <t>‘5.外構</t>
  </si>
  <si>
    <t>駐車場入り口ガード</t>
  </si>
  <si>
    <t>Ｈ=1200</t>
  </si>
  <si>
    <t>カーブミラー</t>
  </si>
  <si>
    <t>Ｌ=500</t>
  </si>
  <si>
    <t>インフォメーション看板</t>
  </si>
  <si>
    <t>650*1800</t>
  </si>
  <si>
    <t>庭園灯</t>
  </si>
  <si>
    <t>Ｈ＝1100</t>
  </si>
  <si>
    <t>‘6.洗い工事</t>
  </si>
  <si>
    <t>地上～Ｂ1部分</t>
  </si>
  <si>
    <t>Ⅱ-2</t>
  </si>
  <si>
    <t>工事管理費・諸経費</t>
  </si>
  <si>
    <t>工事管理費</t>
  </si>
  <si>
    <t>諸経費</t>
  </si>
  <si>
    <t>Ⅱ-3</t>
  </si>
  <si>
    <t>総合計</t>
  </si>
  <si>
    <t>揚水ポンプ等</t>
  </si>
  <si>
    <t>取替え、復旧</t>
  </si>
  <si>
    <t>排水ポンプ等</t>
  </si>
  <si>
    <t>ポリエチレン管等、埋戻し、復旧</t>
  </si>
  <si>
    <t>式</t>
  </si>
  <si>
    <t>アンテナ、増幅器、分配器等</t>
  </si>
  <si>
    <t>インターホン設備、オートロック設備等</t>
  </si>
  <si>
    <t>消火栓ポンプ、消火管、ホース類等</t>
  </si>
  <si>
    <t>感知器、発信器、表示灯、音響装置、受信器等</t>
  </si>
  <si>
    <t>二段方式、多段方式、垂直循環方式等</t>
  </si>
  <si>
    <t>計画修繕工事の実施に向けた点検・調査・診断</t>
  </si>
  <si>
    <t>2,767,500</t>
  </si>
  <si>
    <t>計画修繕工事の設計等</t>
  </si>
  <si>
    <t>（①に含む。）</t>
  </si>
  <si>
    <t>1,845,000</t>
  </si>
  <si>
    <t>見直しに向けた点検・調査・診断、長期修繕計画の見直し</t>
  </si>
  <si>
    <t>①特殊施設1改修費用</t>
  </si>
  <si>
    <t>②特殊施設2改修費用</t>
  </si>
  <si>
    <t>③特殊施設3改修費用</t>
  </si>
  <si>
    <t>④特殊施設4改修費用</t>
  </si>
  <si>
    <t>2010施工</t>
  </si>
  <si>
    <t>2018施工</t>
  </si>
  <si>
    <t>仮設工事</t>
  </si>
  <si>
    <t>仮設足場</t>
  </si>
  <si>
    <t>養生費</t>
  </si>
  <si>
    <t>運搬費</t>
  </si>
  <si>
    <t>東棟住宅</t>
  </si>
  <si>
    <t>東棟店舗</t>
  </si>
  <si>
    <t>西棟住宅</t>
  </si>
  <si>
    <t>西棟店舗</t>
  </si>
  <si>
    <t>SD1</t>
  </si>
  <si>
    <t>集会室　ＭＢ扉</t>
  </si>
  <si>
    <t>170Φ　H2690</t>
  </si>
  <si>
    <t>13階　階段Ａ扉（両面・枠共）</t>
  </si>
  <si>
    <t>１階店舗用メールＢＯＸ室ＥＰＳ扉</t>
  </si>
  <si>
    <t>970*1950</t>
  </si>
  <si>
    <t>１階さんど亭ＥＶホール　ＥＶ防火扉</t>
  </si>
  <si>
    <t>2300*2170</t>
  </si>
  <si>
    <t>１階さんど亭ＥＶホールＤＳ扉</t>
  </si>
  <si>
    <t>680*1470</t>
  </si>
  <si>
    <t>１階さんど亭横　ＳＤ扉　枠共</t>
  </si>
  <si>
    <t>830*2200</t>
  </si>
  <si>
    <t>店舗間化粧鋼板</t>
  </si>
  <si>
    <t>200*3000</t>
  </si>
  <si>
    <t>店舗E106・113シャッター（片面）</t>
  </si>
  <si>
    <t>5100*2690</t>
  </si>
  <si>
    <t>店舗E107・E104・E105・E110・E111シャッター</t>
  </si>
  <si>
    <t>5020*2690</t>
  </si>
  <si>
    <t>店舗E102・103シャッター（片面）</t>
  </si>
  <si>
    <t>5200*2690</t>
  </si>
  <si>
    <t>店舗E108・109シャッター（片面）</t>
  </si>
  <si>
    <t>4620*2690</t>
  </si>
  <si>
    <t>店舗E112シャッター（片面）</t>
  </si>
  <si>
    <t>5630*2690</t>
  </si>
  <si>
    <t>店舗E1113シャッター（片面）</t>
  </si>
  <si>
    <t>1560*2690</t>
  </si>
  <si>
    <t>店舗E1014シャッター（片面）</t>
  </si>
  <si>
    <t>2330*2690</t>
  </si>
  <si>
    <t>店舗E115シャッター（片面）</t>
  </si>
  <si>
    <t>4350*2690</t>
  </si>
  <si>
    <t>７階　階段Ｈ扉（両面・枠共）</t>
  </si>
  <si>
    <t>1250*2050</t>
  </si>
  <si>
    <t>１階　三方枠</t>
  </si>
  <si>
    <t>710*2150</t>
  </si>
  <si>
    <t>階段室Ｊ扉（両面枠共）</t>
  </si>
  <si>
    <t>1020*2380</t>
  </si>
  <si>
    <t>２階　階段Ｈ扉（両面枠共）</t>
  </si>
  <si>
    <t>1400*2990</t>
  </si>
  <si>
    <t>２階　ＰＳ・ＥＰＳ扉（両面枠共）</t>
  </si>
  <si>
    <t>２階　消火栓扉</t>
  </si>
  <si>
    <t>950*1100</t>
  </si>
  <si>
    <t>ＥＶ機械室扉（両面枠共）</t>
  </si>
  <si>
    <t>ＥＶ機械室前扉（両面枠共）</t>
  </si>
  <si>
    <t>鉄部塗装</t>
    <rPh sb="0" eb="2">
      <t>テツブ</t>
    </rPh>
    <rPh sb="2" eb="4">
      <t>トソウ</t>
    </rPh>
    <phoneticPr fontId="61"/>
  </si>
  <si>
    <t>前回2010</t>
    <rPh sb="0" eb="2">
      <t>ゼンカイ</t>
    </rPh>
    <phoneticPr fontId="61"/>
  </si>
  <si>
    <t>収入</t>
    <rPh sb="0" eb="2">
      <t>シュウニュウ</t>
    </rPh>
    <phoneticPr fontId="8"/>
  </si>
  <si>
    <t>2012　11期</t>
    <rPh sb="7" eb="8">
      <t>キ</t>
    </rPh>
    <phoneticPr fontId="61"/>
  </si>
  <si>
    <t>2013　12期</t>
    <rPh sb="7" eb="8">
      <t>キ</t>
    </rPh>
    <phoneticPr fontId="61"/>
  </si>
  <si>
    <t>2014　13期</t>
    <rPh sb="7" eb="8">
      <t>キ</t>
    </rPh>
    <phoneticPr fontId="61"/>
  </si>
  <si>
    <t>2015　14期</t>
    <rPh sb="7" eb="8">
      <t>キ</t>
    </rPh>
    <phoneticPr fontId="61"/>
  </si>
  <si>
    <t>2016　15期</t>
    <rPh sb="7" eb="8">
      <t>キ</t>
    </rPh>
    <phoneticPr fontId="61"/>
  </si>
  <si>
    <t>2017　16期</t>
    <rPh sb="7" eb="8">
      <t>キ</t>
    </rPh>
    <phoneticPr fontId="61"/>
  </si>
  <si>
    <t>2018　17期</t>
    <rPh sb="7" eb="8">
      <t>キ</t>
    </rPh>
    <phoneticPr fontId="61"/>
  </si>
  <si>
    <t>2019　18期</t>
    <rPh sb="7" eb="8">
      <t>キ</t>
    </rPh>
    <phoneticPr fontId="61"/>
  </si>
  <si>
    <t>2020　19期</t>
    <rPh sb="7" eb="8">
      <t>キ</t>
    </rPh>
    <phoneticPr fontId="61"/>
  </si>
  <si>
    <t>2021　20期</t>
    <rPh sb="7" eb="8">
      <t>キ</t>
    </rPh>
    <phoneticPr fontId="61"/>
  </si>
  <si>
    <t>2022　21期</t>
    <rPh sb="7" eb="8">
      <t>キ</t>
    </rPh>
    <phoneticPr fontId="61"/>
  </si>
  <si>
    <t>2023　22期</t>
    <rPh sb="7" eb="8">
      <t>キ</t>
    </rPh>
    <phoneticPr fontId="61"/>
  </si>
  <si>
    <t>2024　23期</t>
    <rPh sb="7" eb="8">
      <t>キ</t>
    </rPh>
    <phoneticPr fontId="61"/>
  </si>
  <si>
    <t>2025　24期</t>
    <rPh sb="7" eb="8">
      <t>キ</t>
    </rPh>
    <phoneticPr fontId="61"/>
  </si>
  <si>
    <t>2026　25期</t>
    <rPh sb="7" eb="8">
      <t>キ</t>
    </rPh>
    <phoneticPr fontId="61"/>
  </si>
  <si>
    <t>2027　26期</t>
    <rPh sb="7" eb="8">
      <t>キ</t>
    </rPh>
    <phoneticPr fontId="61"/>
  </si>
  <si>
    <t>2028　27期</t>
    <rPh sb="7" eb="8">
      <t>キ</t>
    </rPh>
    <phoneticPr fontId="61"/>
  </si>
  <si>
    <t>2029　28期</t>
    <rPh sb="7" eb="8">
      <t>キ</t>
    </rPh>
    <phoneticPr fontId="61"/>
  </si>
  <si>
    <t>2030　29期</t>
    <rPh sb="7" eb="8">
      <t>キ</t>
    </rPh>
    <phoneticPr fontId="61"/>
  </si>
  <si>
    <t>2031　303期</t>
    <rPh sb="8" eb="9">
      <t>キ</t>
    </rPh>
    <phoneticPr fontId="61"/>
  </si>
  <si>
    <t>2033　31期</t>
    <rPh sb="7" eb="8">
      <t>キ</t>
    </rPh>
    <phoneticPr fontId="61"/>
  </si>
  <si>
    <t>2034　33期</t>
    <rPh sb="7" eb="8">
      <t>キ</t>
    </rPh>
    <phoneticPr fontId="61"/>
  </si>
  <si>
    <t>2035　34期</t>
    <rPh sb="7" eb="8">
      <t>キ</t>
    </rPh>
    <phoneticPr fontId="61"/>
  </si>
  <si>
    <t>2036　35期</t>
    <rPh sb="7" eb="8">
      <t>キ</t>
    </rPh>
    <phoneticPr fontId="61"/>
  </si>
  <si>
    <t>2037　36期</t>
    <rPh sb="7" eb="8">
      <t>キ</t>
    </rPh>
    <phoneticPr fontId="61"/>
  </si>
  <si>
    <t>2038　37期</t>
    <rPh sb="7" eb="8">
      <t>キ</t>
    </rPh>
    <phoneticPr fontId="61"/>
  </si>
  <si>
    <t>2039　38期</t>
    <rPh sb="7" eb="8">
      <t>キ</t>
    </rPh>
    <phoneticPr fontId="61"/>
  </si>
  <si>
    <t>2040　39期</t>
    <rPh sb="7" eb="8">
      <t>キ</t>
    </rPh>
    <phoneticPr fontId="61"/>
  </si>
  <si>
    <t>2041　40期</t>
    <rPh sb="7" eb="8">
      <t>キ</t>
    </rPh>
    <phoneticPr fontId="61"/>
  </si>
  <si>
    <t>*</t>
    <phoneticPr fontId="8"/>
  </si>
  <si>
    <t>収入で特別修繕費=再開発事業の解散清算金</t>
    <rPh sb="0" eb="2">
      <t>シュウニュウ</t>
    </rPh>
    <rPh sb="3" eb="5">
      <t>トクベツ</t>
    </rPh>
    <rPh sb="5" eb="8">
      <t>シュウゼンヒ</t>
    </rPh>
    <rPh sb="9" eb="14">
      <t>サイカイハツジギョウ</t>
    </rPh>
    <rPh sb="15" eb="17">
      <t>カイサン</t>
    </rPh>
    <rPh sb="17" eb="20">
      <t>セイサンキン</t>
    </rPh>
    <phoneticPr fontId="8"/>
  </si>
  <si>
    <t>住宅修繕積立金</t>
    <rPh sb="0" eb="2">
      <t>ジュウタク</t>
    </rPh>
    <rPh sb="2" eb="7">
      <t>シュウゼンツミタテキン</t>
    </rPh>
    <phoneticPr fontId="8"/>
  </si>
  <si>
    <t>住宅</t>
    <rPh sb="0" eb="2">
      <t>ジュウタク</t>
    </rPh>
    <phoneticPr fontId="8"/>
  </si>
  <si>
    <t>施設</t>
    <rPh sb="0" eb="2">
      <t>シセツ</t>
    </rPh>
    <phoneticPr fontId="8"/>
  </si>
  <si>
    <t>店舗</t>
    <rPh sb="0" eb="2">
      <t>テンポ</t>
    </rPh>
    <phoneticPr fontId="8"/>
  </si>
  <si>
    <t>セントラル</t>
    <phoneticPr fontId="8"/>
  </si>
  <si>
    <t>面積</t>
    <rPh sb="0" eb="2">
      <t>メンセキ</t>
    </rPh>
    <phoneticPr fontId="8"/>
  </si>
  <si>
    <t>住宅駐車場使用料</t>
    <rPh sb="0" eb="2">
      <t>ジュウタク</t>
    </rPh>
    <rPh sb="2" eb="5">
      <t>チュウシャジョウ</t>
    </rPh>
    <rPh sb="5" eb="8">
      <t>シヨウリョウ</t>
    </rPh>
    <phoneticPr fontId="8"/>
  </si>
  <si>
    <t>施設駐車場使用料</t>
    <rPh sb="0" eb="2">
      <t>シセツ</t>
    </rPh>
    <rPh sb="2" eb="5">
      <t>チュウシャジョウ</t>
    </rPh>
    <rPh sb="5" eb="8">
      <t>シヨウリョウ</t>
    </rPh>
    <phoneticPr fontId="8"/>
  </si>
  <si>
    <t>駐車場特別修繕費</t>
    <rPh sb="0" eb="3">
      <t>チュウシャジョウ</t>
    </rPh>
    <rPh sb="3" eb="5">
      <t>トクベツ</t>
    </rPh>
    <rPh sb="5" eb="8">
      <t>シュウゼンヒ</t>
    </rPh>
    <phoneticPr fontId="8"/>
  </si>
  <si>
    <t>看板使用料</t>
    <rPh sb="0" eb="2">
      <t>カンバン</t>
    </rPh>
    <rPh sb="2" eb="5">
      <t>シヨウリョウ</t>
    </rPh>
    <phoneticPr fontId="8"/>
  </si>
  <si>
    <t>タイプ別面積表</t>
    <rPh sb="3" eb="4">
      <t>ベツ</t>
    </rPh>
    <rPh sb="4" eb="7">
      <t>メンセキヒョウ</t>
    </rPh>
    <phoneticPr fontId="8"/>
  </si>
  <si>
    <t>用途</t>
    <rPh sb="0" eb="2">
      <t>ヨウト</t>
    </rPh>
    <phoneticPr fontId="8"/>
  </si>
  <si>
    <t>専有面積</t>
    <rPh sb="0" eb="2">
      <t>センユウ</t>
    </rPh>
    <rPh sb="2" eb="4">
      <t>メンセキ</t>
    </rPh>
    <phoneticPr fontId="8"/>
  </si>
  <si>
    <t>施設管理費</t>
    <rPh sb="0" eb="2">
      <t>シセツ</t>
    </rPh>
    <rPh sb="2" eb="5">
      <t>カンリヒ</t>
    </rPh>
    <phoneticPr fontId="8"/>
  </si>
  <si>
    <t>住宅管理費</t>
    <rPh sb="0" eb="2">
      <t>ジュウタク</t>
    </rPh>
    <rPh sb="2" eb="5">
      <t>カンリヒ</t>
    </rPh>
    <phoneticPr fontId="8"/>
  </si>
  <si>
    <t>セントラル管理費</t>
    <rPh sb="5" eb="8">
      <t>カンリヒ</t>
    </rPh>
    <phoneticPr fontId="8"/>
  </si>
  <si>
    <t>施設特別修繕</t>
    <rPh sb="0" eb="2">
      <t>シセツ</t>
    </rPh>
    <rPh sb="2" eb="4">
      <t>トクベツ</t>
    </rPh>
    <rPh sb="4" eb="6">
      <t>シュウゼン</t>
    </rPh>
    <phoneticPr fontId="8"/>
  </si>
  <si>
    <t>住宅特別修繕</t>
    <rPh sb="0" eb="2">
      <t>ジュウタク</t>
    </rPh>
    <rPh sb="2" eb="4">
      <t>トクベツ</t>
    </rPh>
    <rPh sb="4" eb="6">
      <t>シュウゼン</t>
    </rPh>
    <phoneticPr fontId="8"/>
  </si>
  <si>
    <t>セントラル特別修繕</t>
    <rPh sb="5" eb="7">
      <t>トクベツ</t>
    </rPh>
    <rPh sb="7" eb="9">
      <t>シュウゼン</t>
    </rPh>
    <phoneticPr fontId="8"/>
  </si>
  <si>
    <t>合計</t>
    <rPh sb="0" eb="2">
      <t>ゴウケイ</t>
    </rPh>
    <phoneticPr fontId="8"/>
  </si>
  <si>
    <t>区画番号</t>
    <rPh sb="0" eb="2">
      <t>クカク</t>
    </rPh>
    <rPh sb="2" eb="4">
      <t>バンゴウ</t>
    </rPh>
    <phoneticPr fontId="8"/>
  </si>
  <si>
    <t>小計</t>
    <rPh sb="0" eb="2">
      <t>ショウケイ</t>
    </rPh>
    <phoneticPr fontId="8"/>
  </si>
  <si>
    <t>集会室</t>
    <rPh sb="0" eb="3">
      <t>シュウカイシツ</t>
    </rPh>
    <phoneticPr fontId="8"/>
  </si>
  <si>
    <t>一般会計収入</t>
    <rPh sb="0" eb="4">
      <t>イッパンカイケイ</t>
    </rPh>
    <rPh sb="4" eb="6">
      <t>シュウニュウ</t>
    </rPh>
    <phoneticPr fontId="8"/>
  </si>
  <si>
    <t>特別会計収入</t>
    <rPh sb="0" eb="2">
      <t>トクベツ</t>
    </rPh>
    <rPh sb="2" eb="4">
      <t>カイケイ</t>
    </rPh>
    <rPh sb="4" eb="6">
      <t>シュウニュウ</t>
    </rPh>
    <phoneticPr fontId="8"/>
  </si>
  <si>
    <t>年度額</t>
    <rPh sb="0" eb="3">
      <t>ネンドガク</t>
    </rPh>
    <phoneticPr fontId="8"/>
  </si>
  <si>
    <t>支出</t>
    <phoneticPr fontId="8"/>
  </si>
  <si>
    <t>次年度繰越</t>
    <rPh sb="0" eb="3">
      <t>ジネンド</t>
    </rPh>
    <rPh sb="3" eb="5">
      <t>クリコシ</t>
    </rPh>
    <phoneticPr fontId="8"/>
  </si>
  <si>
    <t>直接仮設費</t>
    <rPh sb="0" eb="5">
      <t>チョクセツカセツヒ</t>
    </rPh>
    <phoneticPr fontId="8"/>
  </si>
  <si>
    <t>下地処理工事</t>
    <rPh sb="0" eb="4">
      <t>シタジショリ</t>
    </rPh>
    <rPh sb="4" eb="6">
      <t>コウジ</t>
    </rPh>
    <phoneticPr fontId="8"/>
  </si>
  <si>
    <t>石タイル工事</t>
    <rPh sb="0" eb="1">
      <t>イシ</t>
    </rPh>
    <rPh sb="4" eb="6">
      <t>コウジ</t>
    </rPh>
    <phoneticPr fontId="8"/>
  </si>
  <si>
    <t>シーリング工事</t>
    <rPh sb="5" eb="7">
      <t>コウジ</t>
    </rPh>
    <phoneticPr fontId="8"/>
  </si>
  <si>
    <t>塗装工事</t>
    <rPh sb="0" eb="2">
      <t>トソウ</t>
    </rPh>
    <rPh sb="2" eb="4">
      <t>コウジ</t>
    </rPh>
    <phoneticPr fontId="8"/>
  </si>
  <si>
    <t>防水工事</t>
    <rPh sb="0" eb="2">
      <t>ボウスイ</t>
    </rPh>
    <rPh sb="2" eb="4">
      <t>コウジ</t>
    </rPh>
    <phoneticPr fontId="8"/>
  </si>
  <si>
    <t>床工事</t>
    <rPh sb="0" eb="1">
      <t>ユカ</t>
    </rPh>
    <rPh sb="1" eb="3">
      <t>コウジ</t>
    </rPh>
    <phoneticPr fontId="8"/>
  </si>
  <si>
    <t>洗い工事</t>
    <rPh sb="0" eb="1">
      <t>アラ</t>
    </rPh>
    <rPh sb="2" eb="4">
      <t>コウジ</t>
    </rPh>
    <phoneticPr fontId="8"/>
  </si>
  <si>
    <t>その他工事</t>
    <rPh sb="2" eb="3">
      <t>タ</t>
    </rPh>
    <rPh sb="3" eb="5">
      <t>コウジ</t>
    </rPh>
    <phoneticPr fontId="8"/>
  </si>
  <si>
    <t>外構工事</t>
    <rPh sb="0" eb="2">
      <t>ガイコウ</t>
    </rPh>
    <rPh sb="2" eb="4">
      <t>コウジ</t>
    </rPh>
    <phoneticPr fontId="8"/>
  </si>
  <si>
    <t>西棟</t>
    <rPh sb="0" eb="1">
      <t>ニシ</t>
    </rPh>
    <rPh sb="1" eb="2">
      <t>ムネ</t>
    </rPh>
    <phoneticPr fontId="8"/>
  </si>
  <si>
    <t>外部</t>
    <rPh sb="0" eb="2">
      <t>ガイブ</t>
    </rPh>
    <phoneticPr fontId="8"/>
  </si>
  <si>
    <t>鉄部</t>
    <rPh sb="0" eb="2">
      <t>テツブ</t>
    </rPh>
    <phoneticPr fontId="8"/>
  </si>
  <si>
    <t>共通仮設費　5％</t>
    <rPh sb="0" eb="2">
      <t>キョウツウ</t>
    </rPh>
    <rPh sb="2" eb="4">
      <t>カセツ</t>
    </rPh>
    <rPh sb="4" eb="5">
      <t>ヒ</t>
    </rPh>
    <phoneticPr fontId="8"/>
  </si>
  <si>
    <t>東棟</t>
    <rPh sb="0" eb="1">
      <t>ヒガシ</t>
    </rPh>
    <rPh sb="1" eb="2">
      <t>ムネ</t>
    </rPh>
    <phoneticPr fontId="8"/>
  </si>
  <si>
    <t>諸経費15％</t>
    <rPh sb="0" eb="3">
      <t>ショケイヒ</t>
    </rPh>
    <phoneticPr fontId="8"/>
  </si>
  <si>
    <t>TAX 10％</t>
    <phoneticPr fontId="8"/>
  </si>
  <si>
    <t>総額</t>
    <rPh sb="0" eb="2">
      <t>ソウガク</t>
    </rPh>
    <phoneticPr fontId="8"/>
  </si>
  <si>
    <t>利率</t>
    <rPh sb="0" eb="2">
      <t>リリツ</t>
    </rPh>
    <phoneticPr fontId="8"/>
  </si>
  <si>
    <t>期間</t>
    <rPh sb="0" eb="2">
      <t>キカン</t>
    </rPh>
    <phoneticPr fontId="8"/>
  </si>
  <si>
    <t>推定額</t>
    <rPh sb="0" eb="3">
      <t>スイテイガク</t>
    </rPh>
    <phoneticPr fontId="8"/>
  </si>
  <si>
    <t>対象</t>
    <rPh sb="0" eb="2">
      <t>タイショウ</t>
    </rPh>
    <phoneticPr fontId="8"/>
  </si>
  <si>
    <t>面積合計</t>
    <rPh sb="0" eb="2">
      <t>メンセキ</t>
    </rPh>
    <rPh sb="2" eb="4">
      <t>ゴウケイ</t>
    </rPh>
    <phoneticPr fontId="8"/>
  </si>
  <si>
    <t>増額合計額</t>
    <rPh sb="0" eb="2">
      <t>ゾウガク</t>
    </rPh>
    <rPh sb="2" eb="5">
      <t>ゴウケイガク</t>
    </rPh>
    <phoneticPr fontId="8"/>
  </si>
  <si>
    <t>修繕積立金</t>
    <rPh sb="0" eb="2">
      <t>シュウゼン</t>
    </rPh>
    <rPh sb="2" eb="5">
      <t>ツミタテキン</t>
    </rPh>
    <phoneticPr fontId="8"/>
  </si>
  <si>
    <t>管理費</t>
    <rPh sb="0" eb="3">
      <t>カンリヒ</t>
    </rPh>
    <phoneticPr fontId="8"/>
  </si>
  <si>
    <t>想定期間</t>
    <rPh sb="0" eb="4">
      <t>ソウテイキカン</t>
    </rPh>
    <phoneticPr fontId="8"/>
  </si>
  <si>
    <t>参考</t>
    <rPh sb="0" eb="2">
      <t>サンコウ</t>
    </rPh>
    <phoneticPr fontId="8"/>
  </si>
  <si>
    <t>ｍ2</t>
    <phoneticPr fontId="8"/>
  </si>
  <si>
    <t>期間合計</t>
    <rPh sb="0" eb="2">
      <t>キカン</t>
    </rPh>
    <rPh sb="2" eb="4">
      <t>ゴウケイ</t>
    </rPh>
    <rPh sb="3" eb="4">
      <t>ケイ</t>
    </rPh>
    <phoneticPr fontId="8"/>
  </si>
  <si>
    <t>現行単価</t>
    <rPh sb="0" eb="2">
      <t>ゲンコウ</t>
    </rPh>
    <rPh sb="2" eb="4">
      <t>タンカ</t>
    </rPh>
    <phoneticPr fontId="8"/>
  </si>
  <si>
    <t>現行管理費</t>
    <rPh sb="0" eb="2">
      <t>ゲンコウ</t>
    </rPh>
    <rPh sb="2" eb="5">
      <t>カンリヒ</t>
    </rPh>
    <phoneticPr fontId="8"/>
  </si>
  <si>
    <t>改定単価</t>
    <rPh sb="0" eb="2">
      <t>カイテイ</t>
    </rPh>
    <rPh sb="2" eb="4">
      <t>タンカ</t>
    </rPh>
    <phoneticPr fontId="8"/>
  </si>
  <si>
    <t>改定管理費</t>
    <rPh sb="0" eb="2">
      <t>カイテイ</t>
    </rPh>
    <rPh sb="2" eb="5">
      <t>カンリヒ</t>
    </rPh>
    <phoneticPr fontId="8"/>
  </si>
  <si>
    <t>増額</t>
    <rPh sb="0" eb="2">
      <t>ゾウガク</t>
    </rPh>
    <phoneticPr fontId="8"/>
  </si>
  <si>
    <t>単年度当たりの増額</t>
    <rPh sb="0" eb="3">
      <t>タンネンド</t>
    </rPh>
    <rPh sb="3" eb="4">
      <t>ア</t>
    </rPh>
    <rPh sb="7" eb="9">
      <t>ゾウガク</t>
    </rPh>
    <phoneticPr fontId="8"/>
  </si>
  <si>
    <t>月額単価/m2</t>
    <rPh sb="0" eb="2">
      <t>ツキガク</t>
    </rPh>
    <rPh sb="2" eb="4">
      <t>タンカ</t>
    </rPh>
    <phoneticPr fontId="8"/>
  </si>
  <si>
    <t>単価/m2/年</t>
    <rPh sb="0" eb="2">
      <t>タンカ</t>
    </rPh>
    <rPh sb="6" eb="7">
      <t>ネン</t>
    </rPh>
    <phoneticPr fontId="8"/>
  </si>
  <si>
    <t>積立金等の設定</t>
    <rPh sb="0" eb="3">
      <t>ツミタテキン</t>
    </rPh>
    <rPh sb="3" eb="4">
      <t>トウ</t>
    </rPh>
    <rPh sb="5" eb="7">
      <t>セッテイ</t>
    </rPh>
    <phoneticPr fontId="8"/>
  </si>
  <si>
    <t>現行月額</t>
    <rPh sb="0" eb="2">
      <t>ゲンコウ</t>
    </rPh>
    <rPh sb="2" eb="4">
      <t>ツキガク</t>
    </rPh>
    <phoneticPr fontId="8"/>
  </si>
  <si>
    <t>年合計額</t>
    <rPh sb="0" eb="1">
      <t>ネン</t>
    </rPh>
    <rPh sb="1" eb="3">
      <t>ゴウケイ</t>
    </rPh>
    <rPh sb="3" eb="4">
      <t>ガク</t>
    </rPh>
    <phoneticPr fontId="8"/>
  </si>
  <si>
    <t>①小計</t>
    <rPh sb="1" eb="3">
      <t>ショウケイ</t>
    </rPh>
    <phoneticPr fontId="8"/>
  </si>
  <si>
    <r>
      <rPr>
        <sz val="8"/>
        <color rgb="FF000000"/>
        <rFont val="Segoe UI Symbol"/>
        <family val="3"/>
      </rPr>
      <t>➁</t>
    </r>
    <r>
      <rPr>
        <sz val="8"/>
        <color rgb="FF000000"/>
        <rFont val="BIZ UDゴシック"/>
        <family val="3"/>
        <charset val="128"/>
      </rPr>
      <t>小計</t>
    </r>
    <rPh sb="1" eb="3">
      <t>ショウケイ</t>
    </rPh>
    <phoneticPr fontId="8"/>
  </si>
  <si>
    <r>
      <t>①+</t>
    </r>
    <r>
      <rPr>
        <sz val="8"/>
        <color theme="1"/>
        <rFont val="Segoe UI Symbol"/>
        <family val="3"/>
      </rPr>
      <t>➁</t>
    </r>
    <r>
      <rPr>
        <sz val="8"/>
        <color theme="1"/>
        <rFont val="BIZ UDゴシック"/>
        <family val="3"/>
        <charset val="128"/>
      </rPr>
      <t>年合計額</t>
    </r>
    <rPh sb="3" eb="4">
      <t>ネン</t>
    </rPh>
    <rPh sb="4" eb="6">
      <t>ゴウケイ</t>
    </rPh>
    <rPh sb="6" eb="7">
      <t>ガク</t>
    </rPh>
    <phoneticPr fontId="8"/>
  </si>
  <si>
    <t>増額金額/m2/月</t>
    <rPh sb="0" eb="2">
      <t>ゾウガク</t>
    </rPh>
    <rPh sb="2" eb="4">
      <t>キンガク</t>
    </rPh>
    <rPh sb="8" eb="9">
      <t>ツキ</t>
    </rPh>
    <phoneticPr fontId="8"/>
  </si>
  <si>
    <t>期間（年・ヶ月）</t>
    <rPh sb="0" eb="2">
      <t>キカン</t>
    </rPh>
    <rPh sb="3" eb="4">
      <t>ネン</t>
    </rPh>
    <rPh sb="6" eb="7">
      <t>ゲツ</t>
    </rPh>
    <phoneticPr fontId="8"/>
  </si>
  <si>
    <t>月額合計</t>
    <rPh sb="0" eb="1">
      <t>ツキ</t>
    </rPh>
    <rPh sb="1" eb="2">
      <t>ガク</t>
    </rPh>
    <rPh sb="2" eb="4">
      <t>ゴウケイ</t>
    </rPh>
    <phoneticPr fontId="8"/>
  </si>
  <si>
    <t>年額合計</t>
    <rPh sb="0" eb="2">
      <t>ネンガク</t>
    </rPh>
    <rPh sb="2" eb="4">
      <t>ゴウケイ</t>
    </rPh>
    <phoneticPr fontId="8"/>
  </si>
  <si>
    <t>.</t>
    <phoneticPr fontId="8"/>
  </si>
  <si>
    <t>改定増</t>
    <rPh sb="0" eb="2">
      <t>カイテイ</t>
    </rPh>
    <rPh sb="2" eb="3">
      <t>ゾウ</t>
    </rPh>
    <phoneticPr fontId="8"/>
  </si>
  <si>
    <t>AV</t>
    <phoneticPr fontId="8"/>
  </si>
  <si>
    <t>東棟地下1.2階</t>
    <rPh sb="0" eb="2">
      <t>ヒガシトウ</t>
    </rPh>
    <rPh sb="2" eb="4">
      <t>チカ</t>
    </rPh>
    <rPh sb="7" eb="8">
      <t>カイ</t>
    </rPh>
    <phoneticPr fontId="8"/>
  </si>
  <si>
    <t>地下２階</t>
    <rPh sb="0" eb="2">
      <t>チカ</t>
    </rPh>
    <rPh sb="3" eb="4">
      <t>カイ</t>
    </rPh>
    <phoneticPr fontId="8"/>
  </si>
  <si>
    <t>1600*2100　観音開き</t>
    <rPh sb="10" eb="13">
      <t>カンノンビラ</t>
    </rPh>
    <phoneticPr fontId="8"/>
  </si>
  <si>
    <t>ファンルームガラリ1・2</t>
    <phoneticPr fontId="8"/>
  </si>
  <si>
    <t>ファンルームガラリ3</t>
    <phoneticPr fontId="8"/>
  </si>
  <si>
    <t>2780*3230</t>
    <phoneticPr fontId="8"/>
  </si>
  <si>
    <t>3380*2380</t>
    <phoneticPr fontId="8"/>
  </si>
  <si>
    <t>階段L扉　両面枠共</t>
    <rPh sb="0" eb="2">
      <t>カイダン</t>
    </rPh>
    <rPh sb="3" eb="4">
      <t>トビラ</t>
    </rPh>
    <rPh sb="5" eb="7">
      <t>リョウメン</t>
    </rPh>
    <rPh sb="7" eb="9">
      <t>ワクトモ</t>
    </rPh>
    <phoneticPr fontId="8"/>
  </si>
  <si>
    <t>ファンルーム扉1・2・3　両面枠共</t>
    <rPh sb="6" eb="7">
      <t>トビラ</t>
    </rPh>
    <rPh sb="13" eb="15">
      <t>リョウメン</t>
    </rPh>
    <rPh sb="15" eb="17">
      <t>ワクトモ</t>
    </rPh>
    <phoneticPr fontId="8"/>
  </si>
  <si>
    <t>DS扉　両面枠共</t>
    <rPh sb="2" eb="3">
      <t>トビラ</t>
    </rPh>
    <rPh sb="4" eb="6">
      <t>リョウメン</t>
    </rPh>
    <rPh sb="6" eb="8">
      <t>ワクトモ</t>
    </rPh>
    <phoneticPr fontId="8"/>
  </si>
  <si>
    <t>西側ELV防火扉　両面枠共</t>
    <rPh sb="0" eb="2">
      <t>ニシガワ</t>
    </rPh>
    <rPh sb="5" eb="7">
      <t>ボウカ</t>
    </rPh>
    <rPh sb="7" eb="8">
      <t>トビラ</t>
    </rPh>
    <rPh sb="9" eb="11">
      <t>リョウメン</t>
    </rPh>
    <rPh sb="11" eb="13">
      <t>ワクトモ</t>
    </rPh>
    <phoneticPr fontId="8"/>
  </si>
  <si>
    <t>消火栓扉　（ファンルーム1横・井水機械室横）</t>
    <rPh sb="0" eb="3">
      <t>ショウカセン</t>
    </rPh>
    <rPh sb="3" eb="4">
      <t>トビラ</t>
    </rPh>
    <rPh sb="13" eb="14">
      <t>ヨコ</t>
    </rPh>
    <rPh sb="15" eb="17">
      <t>イスイ</t>
    </rPh>
    <rPh sb="17" eb="20">
      <t>キカイシツ</t>
    </rPh>
    <rPh sb="20" eb="21">
      <t>ヨコ</t>
    </rPh>
    <phoneticPr fontId="8"/>
  </si>
  <si>
    <t>排水ポンプ制御盤（プール排水用）</t>
    <rPh sb="0" eb="2">
      <t>ハイスイ</t>
    </rPh>
    <rPh sb="5" eb="8">
      <t>セイギョバン</t>
    </rPh>
    <rPh sb="12" eb="14">
      <t>ハイスイ</t>
    </rPh>
    <rPh sb="14" eb="15">
      <t>ヨウ</t>
    </rPh>
    <phoneticPr fontId="8"/>
  </si>
  <si>
    <t>B2階ファンルーム4　扉　幕板共</t>
    <rPh sb="2" eb="3">
      <t>カイ</t>
    </rPh>
    <rPh sb="11" eb="12">
      <t>トビラ</t>
    </rPh>
    <rPh sb="13" eb="15">
      <t>マクイタ</t>
    </rPh>
    <rPh sb="15" eb="16">
      <t>トモ</t>
    </rPh>
    <phoneticPr fontId="8"/>
  </si>
  <si>
    <t>B2階ファンルームガラリ</t>
    <rPh sb="2" eb="3">
      <t>カイ</t>
    </rPh>
    <phoneticPr fontId="8"/>
  </si>
  <si>
    <t>B2階～ELV室　扉　ガラス入り　両面</t>
    <rPh sb="2" eb="3">
      <t>カイ</t>
    </rPh>
    <rPh sb="7" eb="8">
      <t>シツ</t>
    </rPh>
    <rPh sb="9" eb="10">
      <t>トビラ</t>
    </rPh>
    <rPh sb="14" eb="15">
      <t>イ</t>
    </rPh>
    <rPh sb="17" eb="19">
      <t>リョウメン</t>
    </rPh>
    <phoneticPr fontId="8"/>
  </si>
  <si>
    <t>B2階ELV室　倉庫扉</t>
    <rPh sb="2" eb="3">
      <t>カイ</t>
    </rPh>
    <rPh sb="6" eb="7">
      <t>シツ</t>
    </rPh>
    <rPh sb="8" eb="10">
      <t>ソウコ</t>
    </rPh>
    <rPh sb="10" eb="11">
      <t>トビラ</t>
    </rPh>
    <phoneticPr fontId="8"/>
  </si>
  <si>
    <t>1100*2300</t>
    <phoneticPr fontId="8"/>
  </si>
  <si>
    <t>1670*2100</t>
    <phoneticPr fontId="8"/>
  </si>
  <si>
    <t>DS扉　両面枠共　片開き散水栓付き</t>
    <rPh sb="2" eb="3">
      <t>トビラ</t>
    </rPh>
    <rPh sb="4" eb="6">
      <t>リョウメン</t>
    </rPh>
    <rPh sb="6" eb="8">
      <t>ワクトモ</t>
    </rPh>
    <rPh sb="9" eb="11">
      <t>カタビラ</t>
    </rPh>
    <rPh sb="12" eb="15">
      <t>サンスイセン</t>
    </rPh>
    <rPh sb="15" eb="16">
      <t>ツ</t>
    </rPh>
    <phoneticPr fontId="8"/>
  </si>
  <si>
    <t>700*1900</t>
    <phoneticPr fontId="8"/>
  </si>
  <si>
    <t>950*1100</t>
    <phoneticPr fontId="8"/>
  </si>
  <si>
    <t>440*420*200</t>
    <phoneticPr fontId="8"/>
  </si>
  <si>
    <t>1880*2150</t>
    <phoneticPr fontId="8"/>
  </si>
  <si>
    <t>B2階井水機械室・受水槽室扉　観音開き</t>
    <rPh sb="2" eb="3">
      <t>カイ</t>
    </rPh>
    <rPh sb="3" eb="5">
      <t>イスイ</t>
    </rPh>
    <rPh sb="5" eb="8">
      <t>キカイシツ</t>
    </rPh>
    <rPh sb="9" eb="13">
      <t>ジュスイソウシツ</t>
    </rPh>
    <rPh sb="13" eb="14">
      <t>トビラ</t>
    </rPh>
    <rPh sb="15" eb="18">
      <t>カンノンビラ</t>
    </rPh>
    <phoneticPr fontId="8"/>
  </si>
  <si>
    <t>1750*3400</t>
    <phoneticPr fontId="8"/>
  </si>
  <si>
    <t>2300*4250*3400</t>
    <phoneticPr fontId="8"/>
  </si>
  <si>
    <t>980*2150</t>
    <phoneticPr fontId="8"/>
  </si>
  <si>
    <t>1080*2150</t>
    <phoneticPr fontId="8"/>
  </si>
  <si>
    <t>B2階ELV室　倉庫扉　ガラス面　850*1850</t>
    <rPh sb="2" eb="3">
      <t>カイ</t>
    </rPh>
    <rPh sb="6" eb="7">
      <t>シツ</t>
    </rPh>
    <rPh sb="8" eb="10">
      <t>ソウコ</t>
    </rPh>
    <rPh sb="10" eb="11">
      <t>トビラ</t>
    </rPh>
    <rPh sb="15" eb="16">
      <t>メン</t>
    </rPh>
    <phoneticPr fontId="8"/>
  </si>
  <si>
    <t>930*2150</t>
    <phoneticPr fontId="8"/>
  </si>
  <si>
    <t>B2階ELV室　消火ポンプ室　扉　観音開き</t>
    <rPh sb="2" eb="3">
      <t>カイ</t>
    </rPh>
    <rPh sb="6" eb="7">
      <t>シツ</t>
    </rPh>
    <rPh sb="8" eb="10">
      <t>ショウカ</t>
    </rPh>
    <rPh sb="13" eb="14">
      <t>シツ</t>
    </rPh>
    <rPh sb="15" eb="16">
      <t>トビラ</t>
    </rPh>
    <rPh sb="17" eb="20">
      <t>カンノンビラ</t>
    </rPh>
    <phoneticPr fontId="8"/>
  </si>
  <si>
    <t>地下１階</t>
    <rPh sb="0" eb="2">
      <t>チカ</t>
    </rPh>
    <rPh sb="3" eb="4">
      <t>カイ</t>
    </rPh>
    <phoneticPr fontId="8"/>
  </si>
  <si>
    <t>ファンルームガラリ4</t>
    <phoneticPr fontId="8"/>
  </si>
  <si>
    <t>2080*3180</t>
    <phoneticPr fontId="8"/>
  </si>
  <si>
    <t>5380*2570</t>
    <phoneticPr fontId="8"/>
  </si>
  <si>
    <t>2440*2350</t>
    <phoneticPr fontId="8"/>
  </si>
  <si>
    <t>階段M扉　両面枠共</t>
    <rPh sb="0" eb="2">
      <t>カイダン</t>
    </rPh>
    <rPh sb="3" eb="4">
      <t>トビラ</t>
    </rPh>
    <rPh sb="5" eb="7">
      <t>リョウメン</t>
    </rPh>
    <rPh sb="7" eb="8">
      <t>ワク</t>
    </rPh>
    <rPh sb="8" eb="9">
      <t>トモ</t>
    </rPh>
    <phoneticPr fontId="8"/>
  </si>
  <si>
    <t>パッカー庫置場扉　両面枠共</t>
    <rPh sb="4" eb="5">
      <t>クラ</t>
    </rPh>
    <rPh sb="5" eb="7">
      <t>オキバ</t>
    </rPh>
    <rPh sb="7" eb="8">
      <t>トビラ</t>
    </rPh>
    <rPh sb="9" eb="11">
      <t>リョウメン</t>
    </rPh>
    <rPh sb="11" eb="13">
      <t>ワクトモ</t>
    </rPh>
    <phoneticPr fontId="8"/>
  </si>
  <si>
    <t>消火栓扉　（ファンルーム1横・DS横）</t>
    <rPh sb="0" eb="3">
      <t>ショウカセン</t>
    </rPh>
    <rPh sb="3" eb="4">
      <t>トビラ</t>
    </rPh>
    <rPh sb="13" eb="14">
      <t>ヨコ</t>
    </rPh>
    <rPh sb="17" eb="18">
      <t>ヨコ</t>
    </rPh>
    <phoneticPr fontId="8"/>
  </si>
  <si>
    <t>施設ゴミ庫シャッター　両面</t>
    <rPh sb="0" eb="2">
      <t>シセツ</t>
    </rPh>
    <rPh sb="4" eb="5">
      <t>コ</t>
    </rPh>
    <rPh sb="11" eb="13">
      <t>リョウメン</t>
    </rPh>
    <phoneticPr fontId="8"/>
  </si>
  <si>
    <t>B1駐輪場　防火扉+上部ガラリ</t>
    <rPh sb="2" eb="5">
      <t>チュウリンジョウ</t>
    </rPh>
    <rPh sb="6" eb="8">
      <t>ボウカ</t>
    </rPh>
    <rPh sb="8" eb="9">
      <t>トビラ</t>
    </rPh>
    <rPh sb="10" eb="12">
      <t>ジョウブ</t>
    </rPh>
    <phoneticPr fontId="8"/>
  </si>
  <si>
    <t>B1駐輪場横　搬送コンベア制御盤</t>
    <rPh sb="2" eb="5">
      <t>チュウリンジョウ</t>
    </rPh>
    <rPh sb="5" eb="6">
      <t>ヨコ</t>
    </rPh>
    <rPh sb="7" eb="9">
      <t>ハンソウ</t>
    </rPh>
    <rPh sb="13" eb="16">
      <t>セイギョバン</t>
    </rPh>
    <phoneticPr fontId="8"/>
  </si>
  <si>
    <t>B1階さんど亭　入口扉　（ガラス　1.7*2.1）</t>
    <rPh sb="2" eb="3">
      <t>カイ</t>
    </rPh>
    <rPh sb="6" eb="7">
      <t>テイ</t>
    </rPh>
    <rPh sb="8" eb="10">
      <t>イリグチ</t>
    </rPh>
    <rPh sb="10" eb="11">
      <t>トビラ</t>
    </rPh>
    <phoneticPr fontId="8"/>
  </si>
  <si>
    <t>B1階セントラル　入口</t>
    <rPh sb="2" eb="3">
      <t>カイ</t>
    </rPh>
    <rPh sb="9" eb="11">
      <t>イリグチ</t>
    </rPh>
    <phoneticPr fontId="8"/>
  </si>
  <si>
    <t>1880*2680　観音開き</t>
    <rPh sb="10" eb="13">
      <t>カンノンビラ</t>
    </rPh>
    <phoneticPr fontId="8"/>
  </si>
  <si>
    <t>950*3000</t>
    <phoneticPr fontId="8"/>
  </si>
  <si>
    <t>施設ゴミ置き場扉　両面枠共　片開き幕板付き</t>
    <rPh sb="0" eb="2">
      <t>シセツ</t>
    </rPh>
    <rPh sb="4" eb="5">
      <t>オ</t>
    </rPh>
    <rPh sb="6" eb="7">
      <t>バ</t>
    </rPh>
    <rPh sb="7" eb="8">
      <t>トビラ</t>
    </rPh>
    <rPh sb="9" eb="11">
      <t>リョウメン</t>
    </rPh>
    <rPh sb="11" eb="13">
      <t>ワクトモ</t>
    </rPh>
    <rPh sb="14" eb="16">
      <t>カタビラ</t>
    </rPh>
    <rPh sb="17" eb="19">
      <t>マクイタ</t>
    </rPh>
    <rPh sb="19" eb="20">
      <t>ツ</t>
    </rPh>
    <phoneticPr fontId="8"/>
  </si>
  <si>
    <t>2100*3000</t>
    <phoneticPr fontId="8"/>
  </si>
  <si>
    <t>5800*3030</t>
    <phoneticPr fontId="8"/>
  </si>
  <si>
    <t>700*250*1000</t>
    <phoneticPr fontId="8"/>
  </si>
  <si>
    <t>2100*2400</t>
    <phoneticPr fontId="8"/>
  </si>
  <si>
    <t>1580*2150</t>
    <phoneticPr fontId="8"/>
  </si>
  <si>
    <t>シャッター</t>
    <phoneticPr fontId="8"/>
  </si>
  <si>
    <t>西棟地下1.2階</t>
    <rPh sb="0" eb="1">
      <t>ニシ</t>
    </rPh>
    <rPh sb="1" eb="2">
      <t>トウ</t>
    </rPh>
    <rPh sb="2" eb="4">
      <t>チカ</t>
    </rPh>
    <rPh sb="7" eb="8">
      <t>カイ</t>
    </rPh>
    <phoneticPr fontId="8"/>
  </si>
  <si>
    <t>地下2階</t>
    <rPh sb="0" eb="2">
      <t>チカ</t>
    </rPh>
    <rPh sb="3" eb="4">
      <t>カイ</t>
    </rPh>
    <phoneticPr fontId="8"/>
  </si>
  <si>
    <t>SD101　消火ポンプ室2　観音開き</t>
    <rPh sb="6" eb="8">
      <t>ショウカ</t>
    </rPh>
    <rPh sb="11" eb="12">
      <t>シツ</t>
    </rPh>
    <rPh sb="14" eb="17">
      <t>カンノンビラ</t>
    </rPh>
    <phoneticPr fontId="8"/>
  </si>
  <si>
    <t>SD102　受水槽室　観音開き</t>
    <rPh sb="6" eb="9">
      <t>ジュスイソウ</t>
    </rPh>
    <rPh sb="9" eb="10">
      <t>シツ</t>
    </rPh>
    <rPh sb="11" eb="14">
      <t>カンノンビラ</t>
    </rPh>
    <phoneticPr fontId="8"/>
  </si>
  <si>
    <t>SD103　発電機室　観音開き</t>
    <rPh sb="6" eb="10">
      <t>ハツデンキシツ</t>
    </rPh>
    <rPh sb="11" eb="14">
      <t>カンノンビラ</t>
    </rPh>
    <phoneticPr fontId="8"/>
  </si>
  <si>
    <t>SD104　発電機室－ELVホール</t>
    <rPh sb="6" eb="10">
      <t>ハツデンキシツ</t>
    </rPh>
    <phoneticPr fontId="8"/>
  </si>
  <si>
    <t>地下1階</t>
    <rPh sb="0" eb="2">
      <t>チカ</t>
    </rPh>
    <rPh sb="3" eb="4">
      <t>カイ</t>
    </rPh>
    <phoneticPr fontId="8"/>
  </si>
  <si>
    <t>SD105　駐車場管理室</t>
    <rPh sb="6" eb="9">
      <t>チュウシャジョウ</t>
    </rPh>
    <rPh sb="9" eb="12">
      <t>カンリシツ</t>
    </rPh>
    <phoneticPr fontId="8"/>
  </si>
  <si>
    <t>STW101　駐車場管理室　窓</t>
    <rPh sb="7" eb="10">
      <t>チュウシャジョウ</t>
    </rPh>
    <rPh sb="10" eb="13">
      <t>カンリシツ</t>
    </rPh>
    <rPh sb="14" eb="15">
      <t>マド</t>
    </rPh>
    <phoneticPr fontId="8"/>
  </si>
  <si>
    <t>SD105A　総合監理室　親子</t>
    <rPh sb="7" eb="9">
      <t>ソウゴウ</t>
    </rPh>
    <rPh sb="9" eb="11">
      <t>カンリ</t>
    </rPh>
    <rPh sb="11" eb="12">
      <t>シツ</t>
    </rPh>
    <rPh sb="13" eb="15">
      <t>オヤコ</t>
    </rPh>
    <phoneticPr fontId="8"/>
  </si>
  <si>
    <t>SD106　総合監理室　階段扉</t>
    <rPh sb="6" eb="8">
      <t>ソウゴウ</t>
    </rPh>
    <rPh sb="8" eb="10">
      <t>カンリ</t>
    </rPh>
    <rPh sb="10" eb="11">
      <t>シツ</t>
    </rPh>
    <rPh sb="12" eb="14">
      <t>カイダン</t>
    </rPh>
    <rPh sb="14" eb="15">
      <t>トビラ</t>
    </rPh>
    <phoneticPr fontId="8"/>
  </si>
  <si>
    <t>SD122　電気室上部設備ピット</t>
    <rPh sb="6" eb="9">
      <t>デンキシツ</t>
    </rPh>
    <rPh sb="9" eb="11">
      <t>ジョウブ</t>
    </rPh>
    <rPh sb="11" eb="13">
      <t>セツビ</t>
    </rPh>
    <phoneticPr fontId="8"/>
  </si>
  <si>
    <t>STF102</t>
    <phoneticPr fontId="8"/>
  </si>
  <si>
    <t>STF101風除室</t>
    <rPh sb="6" eb="8">
      <t>カゼヨ</t>
    </rPh>
    <rPh sb="8" eb="9">
      <t>シツ</t>
    </rPh>
    <phoneticPr fontId="8"/>
  </si>
  <si>
    <t>1800*2100</t>
    <phoneticPr fontId="8"/>
  </si>
  <si>
    <t>2500*2600</t>
    <phoneticPr fontId="8"/>
  </si>
  <si>
    <t>850*2082</t>
    <phoneticPr fontId="8"/>
  </si>
  <si>
    <t>1200*2100</t>
    <phoneticPr fontId="8"/>
  </si>
  <si>
    <t>900*2100</t>
    <phoneticPr fontId="8"/>
  </si>
  <si>
    <t>400*400</t>
    <phoneticPr fontId="8"/>
  </si>
  <si>
    <t>850*1930</t>
    <phoneticPr fontId="8"/>
  </si>
  <si>
    <t>数量</t>
    <rPh sb="0" eb="2">
      <t>スウリョウ</t>
    </rPh>
    <phoneticPr fontId="8"/>
  </si>
  <si>
    <t>m2</t>
    <phoneticPr fontId="8"/>
  </si>
  <si>
    <t>ヶ所</t>
    <rPh sb="1" eb="2">
      <t>ショ</t>
    </rPh>
    <phoneticPr fontId="8"/>
  </si>
  <si>
    <t>ｍ</t>
    <phoneticPr fontId="8"/>
  </si>
  <si>
    <t>シート工事 6,435工事欄へ</t>
    <rPh sb="3" eb="5">
      <t>コウジ</t>
    </rPh>
    <rPh sb="11" eb="13">
      <t>コウジ</t>
    </rPh>
    <rPh sb="13" eb="14">
      <t>ラン</t>
    </rPh>
    <phoneticPr fontId="8"/>
  </si>
  <si>
    <t>（戸）</t>
    <rPh sb="1" eb="2">
      <t>コ</t>
    </rPh>
    <phoneticPr fontId="8"/>
  </si>
  <si>
    <t>TW-1　６２㎥</t>
  </si>
  <si>
    <t>FT-1　1.2㎥</t>
  </si>
  <si>
    <t>PWU-1（上水用）・PRU-1（井水用）</t>
    <rPh sb="6" eb="9">
      <t>ジョウスイヨウ</t>
    </rPh>
    <rPh sb="17" eb="19">
      <t>イスイ</t>
    </rPh>
    <rPh sb="19" eb="20">
      <t>ヨウ</t>
    </rPh>
    <phoneticPr fontId="8"/>
  </si>
  <si>
    <t>PU-1～3・RP-3</t>
  </si>
  <si>
    <t>PD-1~4</t>
  </si>
  <si>
    <t>RP-1~3,R-3</t>
  </si>
  <si>
    <t>共用廊下等の照明器具、配線器具等</t>
  </si>
  <si>
    <t>㎡</t>
  </si>
  <si>
    <t>受変電設備・幹線等の更新</t>
    <rPh sb="0" eb="5">
      <t>ジュヘンデンセツビ</t>
    </rPh>
    <rPh sb="10" eb="12">
      <t>コウシン</t>
    </rPh>
    <phoneticPr fontId="8"/>
  </si>
  <si>
    <t>m</t>
  </si>
  <si>
    <t>③インターホン設備等</t>
  </si>
  <si>
    <t>④中央監視装置</t>
    <rPh sb="1" eb="7">
      <t>チュウオウカンシソウチ</t>
    </rPh>
    <phoneticPr fontId="8"/>
  </si>
  <si>
    <t>箇所</t>
    <rPh sb="0" eb="2">
      <t>カショ</t>
    </rPh>
    <phoneticPr fontId="8"/>
  </si>
  <si>
    <t>③非常照明設備</t>
    <rPh sb="1" eb="5">
      <t>ヒジョウショウメイ</t>
    </rPh>
    <phoneticPr fontId="8"/>
  </si>
  <si>
    <t>非常照明器具等</t>
    <rPh sb="0" eb="7">
      <t>ヒジョウショウメイキグトウ</t>
    </rPh>
    <phoneticPr fontId="8"/>
  </si>
  <si>
    <t>排気装置・制御盤・ダクト</t>
    <rPh sb="0" eb="4">
      <t>ハイキソウチ</t>
    </rPh>
    <rPh sb="5" eb="8">
      <t>セイギョバン</t>
    </rPh>
    <phoneticPr fontId="8"/>
  </si>
  <si>
    <t>⑤連結送水管設備</t>
  </si>
  <si>
    <t>⑥泡消火設備</t>
    <rPh sb="1" eb="2">
      <t>アワ</t>
    </rPh>
    <rPh sb="2" eb="4">
      <t>ショウカ</t>
    </rPh>
    <rPh sb="4" eb="6">
      <t>セツビ</t>
    </rPh>
    <phoneticPr fontId="8"/>
  </si>
  <si>
    <t>泡消火設備等</t>
    <rPh sb="0" eb="6">
      <t>アワショウカセツビトウ</t>
    </rPh>
    <phoneticPr fontId="8"/>
  </si>
  <si>
    <t>⑦消火器設備</t>
    <rPh sb="1" eb="4">
      <t>ショウカキ</t>
    </rPh>
    <phoneticPr fontId="8"/>
  </si>
  <si>
    <t>消火器</t>
    <rPh sb="0" eb="3">
      <t>ショウカキ</t>
    </rPh>
    <phoneticPr fontId="8"/>
  </si>
  <si>
    <t>台</t>
    <rPh sb="0" eb="1">
      <t>ダイ</t>
    </rPh>
    <phoneticPr fontId="8"/>
  </si>
  <si>
    <t>8年</t>
  </si>
  <si>
    <t>基</t>
    <rPh sb="0" eb="1">
      <t>キ</t>
    </rPh>
    <phoneticPr fontId="8"/>
  </si>
  <si>
    <t>136戸＝住宅82+店舗18区画+セントラル18x2区画とする</t>
    <rPh sb="3" eb="4">
      <t>コ</t>
    </rPh>
    <rPh sb="5" eb="7">
      <t>ジュウタク</t>
    </rPh>
    <rPh sb="10" eb="12">
      <t>テンポ</t>
    </rPh>
    <rPh sb="14" eb="16">
      <t>クカク</t>
    </rPh>
    <rPh sb="26" eb="28">
      <t>クカク</t>
    </rPh>
    <phoneticPr fontId="8"/>
  </si>
  <si>
    <t>工事履歴</t>
    <rPh sb="0" eb="2">
      <t>コウジ</t>
    </rPh>
    <rPh sb="2" eb="4">
      <t>リレキ</t>
    </rPh>
    <phoneticPr fontId="8"/>
  </si>
  <si>
    <t>シャッター修理</t>
    <rPh sb="5" eb="7">
      <t>シュウリ</t>
    </rPh>
    <phoneticPr fontId="8"/>
  </si>
  <si>
    <t>シリンダー修理</t>
    <rPh sb="5" eb="7">
      <t>シュウリ</t>
    </rPh>
    <phoneticPr fontId="8"/>
  </si>
  <si>
    <t>自動ドア修理</t>
    <rPh sb="0" eb="2">
      <t>ジドウ</t>
    </rPh>
    <rPh sb="4" eb="6">
      <t>シュウリ</t>
    </rPh>
    <phoneticPr fontId="8"/>
  </si>
  <si>
    <t>照明器具交換</t>
    <rPh sb="0" eb="4">
      <t>ショウメイキグ</t>
    </rPh>
    <rPh sb="4" eb="6">
      <t>コウカン</t>
    </rPh>
    <phoneticPr fontId="8"/>
  </si>
  <si>
    <t>黄色は調査に関する費用　</t>
    <rPh sb="0" eb="2">
      <t>キイロ</t>
    </rPh>
    <rPh sb="3" eb="5">
      <t>チョウサ</t>
    </rPh>
    <rPh sb="6" eb="7">
      <t>カン</t>
    </rPh>
    <rPh sb="9" eb="11">
      <t>ヒヨウ</t>
    </rPh>
    <phoneticPr fontId="8"/>
  </si>
  <si>
    <t>水色は設備長計に反映</t>
    <rPh sb="0" eb="2">
      <t>ミズイロ</t>
    </rPh>
    <rPh sb="3" eb="5">
      <t>セツビ</t>
    </rPh>
    <rPh sb="5" eb="7">
      <t>チョウケイ</t>
    </rPh>
    <rPh sb="8" eb="10">
      <t>ハンエイ</t>
    </rPh>
    <phoneticPr fontId="8"/>
  </si>
  <si>
    <t>桃色はシャッター</t>
    <rPh sb="0" eb="2">
      <t>モモイロ</t>
    </rPh>
    <phoneticPr fontId="8"/>
  </si>
  <si>
    <t>④排気・送風設備</t>
    <rPh sb="1" eb="3">
      <t>ハイキ</t>
    </rPh>
    <rPh sb="4" eb="6">
      <t>ソウフウ</t>
    </rPh>
    <phoneticPr fontId="8"/>
  </si>
  <si>
    <t>誘導灯含む</t>
    <rPh sb="0" eb="3">
      <t>ユウドウトウ</t>
    </rPh>
    <rPh sb="3" eb="4">
      <t>フク</t>
    </rPh>
    <phoneticPr fontId="8"/>
  </si>
  <si>
    <t>⑤防犯カメラ設備</t>
    <rPh sb="1" eb="3">
      <t>ボウハン</t>
    </rPh>
    <rPh sb="6" eb="8">
      <t>セツビ</t>
    </rPh>
    <phoneticPr fontId="8"/>
  </si>
  <si>
    <t>建築系小修繕</t>
    <rPh sb="0" eb="3">
      <t>ケンチクケイ</t>
    </rPh>
    <rPh sb="3" eb="6">
      <t>ショウシュウゼン</t>
    </rPh>
    <phoneticPr fontId="8"/>
  </si>
  <si>
    <t>照明器具交換</t>
    <phoneticPr fontId="8"/>
  </si>
  <si>
    <t>鍵制御盤等を含む</t>
    <rPh sb="0" eb="1">
      <t>カギ</t>
    </rPh>
    <rPh sb="1" eb="4">
      <t>セイギョバン</t>
    </rPh>
    <rPh sb="4" eb="5">
      <t>トウ</t>
    </rPh>
    <rPh sb="6" eb="7">
      <t>フク</t>
    </rPh>
    <phoneticPr fontId="8"/>
  </si>
  <si>
    <t>特別修繕履歴</t>
    <rPh sb="0" eb="2">
      <t>トクベツ</t>
    </rPh>
    <rPh sb="2" eb="4">
      <t>シュウゼン</t>
    </rPh>
    <rPh sb="4" eb="6">
      <t>リレキ</t>
    </rPh>
    <phoneticPr fontId="8"/>
  </si>
  <si>
    <t>設備調査費用</t>
    <rPh sb="0" eb="2">
      <t>セツビ</t>
    </rPh>
    <rPh sb="2" eb="4">
      <t>チョウサ</t>
    </rPh>
    <rPh sb="4" eb="6">
      <t>ヒヨウ</t>
    </rPh>
    <phoneticPr fontId="8"/>
  </si>
  <si>
    <t>スプリンクラー配管改修工事</t>
    <rPh sb="7" eb="9">
      <t>ハイカン</t>
    </rPh>
    <rPh sb="9" eb="11">
      <t>カイシュウ</t>
    </rPh>
    <rPh sb="11" eb="13">
      <t>コウジ</t>
    </rPh>
    <phoneticPr fontId="8"/>
  </si>
  <si>
    <t>床面舗装改修費</t>
    <rPh sb="0" eb="2">
      <t>ユカメン</t>
    </rPh>
    <rPh sb="2" eb="4">
      <t>ホソウ</t>
    </rPh>
    <rPh sb="4" eb="7">
      <t>カイシュウヒ</t>
    </rPh>
    <phoneticPr fontId="8"/>
  </si>
  <si>
    <t>駐車場天井漏水対策工事</t>
    <rPh sb="0" eb="3">
      <t>チュウシャジョウ</t>
    </rPh>
    <rPh sb="3" eb="5">
      <t>テンジョウ</t>
    </rPh>
    <rPh sb="5" eb="7">
      <t>ロウスイ</t>
    </rPh>
    <rPh sb="7" eb="9">
      <t>タイサク</t>
    </rPh>
    <rPh sb="9" eb="11">
      <t>コウジ</t>
    </rPh>
    <phoneticPr fontId="8"/>
  </si>
  <si>
    <t>駐車場防犯カメラ新設工事</t>
    <rPh sb="0" eb="3">
      <t>チュウシャジョウ</t>
    </rPh>
    <rPh sb="3" eb="5">
      <t>ボウハン</t>
    </rPh>
    <rPh sb="8" eb="10">
      <t>シンセツ</t>
    </rPh>
    <rPh sb="10" eb="12">
      <t>コウジ</t>
    </rPh>
    <phoneticPr fontId="8"/>
  </si>
  <si>
    <t>センサーライト新設工事</t>
    <rPh sb="7" eb="9">
      <t>シンセツ</t>
    </rPh>
    <rPh sb="9" eb="11">
      <t>コウジ</t>
    </rPh>
    <phoneticPr fontId="8"/>
  </si>
  <si>
    <t>地下湧水対策工事</t>
    <rPh sb="0" eb="2">
      <t>チカ</t>
    </rPh>
    <rPh sb="2" eb="4">
      <t>ユウスイ</t>
    </rPh>
    <rPh sb="4" eb="8">
      <t>タイサクコウジ</t>
    </rPh>
    <phoneticPr fontId="8"/>
  </si>
  <si>
    <t>宅配BOXメモリー電池更新</t>
    <rPh sb="0" eb="2">
      <t>タクハイ</t>
    </rPh>
    <rPh sb="9" eb="11">
      <t>デンチ</t>
    </rPh>
    <rPh sb="11" eb="13">
      <t>コウシン</t>
    </rPh>
    <phoneticPr fontId="8"/>
  </si>
  <si>
    <t>共用部照明LED化工事</t>
    <rPh sb="0" eb="3">
      <t>キョウヨウブ</t>
    </rPh>
    <rPh sb="3" eb="5">
      <t>ショウメイ</t>
    </rPh>
    <rPh sb="8" eb="9">
      <t>カ</t>
    </rPh>
    <rPh sb="9" eb="11">
      <t>コウジ</t>
    </rPh>
    <phoneticPr fontId="8"/>
  </si>
  <si>
    <t>同　コンサル費用</t>
    <rPh sb="0" eb="1">
      <t>ドウ</t>
    </rPh>
    <rPh sb="6" eb="8">
      <t>ヒヨウ</t>
    </rPh>
    <phoneticPr fontId="8"/>
  </si>
  <si>
    <t>駐車場給気ファン修理</t>
    <rPh sb="0" eb="3">
      <t>チュウシャジョウ</t>
    </rPh>
    <rPh sb="3" eb="5">
      <t>キュウキ</t>
    </rPh>
    <rPh sb="8" eb="10">
      <t>シュウリ</t>
    </rPh>
    <phoneticPr fontId="8"/>
  </si>
  <si>
    <t>ガス緊急遮断弁整備</t>
    <rPh sb="2" eb="4">
      <t>キンキュウ</t>
    </rPh>
    <rPh sb="4" eb="7">
      <t>シャダンベン</t>
    </rPh>
    <rPh sb="7" eb="9">
      <t>セイビ</t>
    </rPh>
    <phoneticPr fontId="8"/>
  </si>
  <si>
    <t>消防設備改修工事</t>
    <rPh sb="0" eb="4">
      <t>ショウボウセツビ</t>
    </rPh>
    <rPh sb="4" eb="6">
      <t>カイシュウ</t>
    </rPh>
    <rPh sb="6" eb="8">
      <t>コウジ</t>
    </rPh>
    <phoneticPr fontId="8"/>
  </si>
  <si>
    <t>シャッター点検修理</t>
    <phoneticPr fontId="8"/>
  </si>
  <si>
    <t>店舗シャッター修理</t>
    <phoneticPr fontId="8"/>
  </si>
  <si>
    <t>地下管理室前通路上部止水工事</t>
    <rPh sb="0" eb="2">
      <t>チカ</t>
    </rPh>
    <rPh sb="2" eb="5">
      <t>カンリシツ</t>
    </rPh>
    <rPh sb="5" eb="6">
      <t>マエ</t>
    </rPh>
    <rPh sb="6" eb="8">
      <t>ツウロ</t>
    </rPh>
    <rPh sb="8" eb="10">
      <t>ジョウブ</t>
    </rPh>
    <rPh sb="10" eb="12">
      <t>シスイ</t>
    </rPh>
    <rPh sb="12" eb="14">
      <t>コウジ</t>
    </rPh>
    <phoneticPr fontId="8"/>
  </si>
  <si>
    <t>中央監視装置バッテリー交換工事</t>
    <rPh sb="0" eb="2">
      <t>チュウオウ</t>
    </rPh>
    <rPh sb="2" eb="4">
      <t>カンシ</t>
    </rPh>
    <rPh sb="4" eb="6">
      <t>ソウチ</t>
    </rPh>
    <rPh sb="11" eb="13">
      <t>コウカン</t>
    </rPh>
    <rPh sb="13" eb="15">
      <t>コウジ</t>
    </rPh>
    <phoneticPr fontId="8"/>
  </si>
  <si>
    <t>消火補給水槽防水工事</t>
    <rPh sb="0" eb="2">
      <t>ショウカ</t>
    </rPh>
    <rPh sb="2" eb="4">
      <t>ホキュウ</t>
    </rPh>
    <rPh sb="4" eb="6">
      <t>スイソウ</t>
    </rPh>
    <rPh sb="6" eb="10">
      <t>ボウスイコウジ</t>
    </rPh>
    <phoneticPr fontId="8"/>
  </si>
  <si>
    <t>一括受電コンサル費</t>
    <rPh sb="0" eb="2">
      <t>イッカツ</t>
    </rPh>
    <rPh sb="2" eb="4">
      <t>ジュデン</t>
    </rPh>
    <rPh sb="8" eb="9">
      <t>ヒ</t>
    </rPh>
    <phoneticPr fontId="8"/>
  </si>
  <si>
    <t>インターフォン工事コンサル費</t>
    <rPh sb="7" eb="9">
      <t>コウジ</t>
    </rPh>
    <rPh sb="13" eb="14">
      <t>ヒ</t>
    </rPh>
    <phoneticPr fontId="8"/>
  </si>
  <si>
    <t>インターフォン工事着手金</t>
    <rPh sb="7" eb="9">
      <t>コウジ</t>
    </rPh>
    <rPh sb="9" eb="12">
      <t>チャクシュキン</t>
    </rPh>
    <phoneticPr fontId="8"/>
  </si>
  <si>
    <t>歩道陥没ヶ所改修工事</t>
    <rPh sb="0" eb="2">
      <t>ホドウ</t>
    </rPh>
    <rPh sb="2" eb="4">
      <t>カンボツ</t>
    </rPh>
    <rPh sb="5" eb="6">
      <t>ショ</t>
    </rPh>
    <rPh sb="6" eb="8">
      <t>カイシュウ</t>
    </rPh>
    <rPh sb="8" eb="10">
      <t>コウジ</t>
    </rPh>
    <phoneticPr fontId="8"/>
  </si>
  <si>
    <t>地下駐車場雨水管管内洗浄工事</t>
    <rPh sb="0" eb="2">
      <t>チカ</t>
    </rPh>
    <rPh sb="2" eb="5">
      <t>チュウシャジョウ</t>
    </rPh>
    <rPh sb="5" eb="8">
      <t>ウスイカン</t>
    </rPh>
    <rPh sb="8" eb="10">
      <t>カンナイ</t>
    </rPh>
    <rPh sb="10" eb="12">
      <t>センジョウ</t>
    </rPh>
    <rPh sb="12" eb="14">
      <t>コウジ</t>
    </rPh>
    <phoneticPr fontId="8"/>
  </si>
  <si>
    <t>高圧一括受電　課金メーター工事</t>
    <rPh sb="0" eb="2">
      <t>コウアツ</t>
    </rPh>
    <rPh sb="2" eb="4">
      <t>イッカツ</t>
    </rPh>
    <rPh sb="4" eb="6">
      <t>ジュデン</t>
    </rPh>
    <rPh sb="7" eb="9">
      <t>カキン</t>
    </rPh>
    <rPh sb="13" eb="15">
      <t>コウジ</t>
    </rPh>
    <phoneticPr fontId="8"/>
  </si>
  <si>
    <t>一括受電工事仮設工事</t>
    <rPh sb="0" eb="2">
      <t>イッカツ</t>
    </rPh>
    <rPh sb="2" eb="4">
      <t>ジュデン</t>
    </rPh>
    <rPh sb="4" eb="6">
      <t>コウジ</t>
    </rPh>
    <rPh sb="6" eb="8">
      <t>カセツ</t>
    </rPh>
    <rPh sb="8" eb="10">
      <t>コウジ</t>
    </rPh>
    <phoneticPr fontId="8"/>
  </si>
  <si>
    <t>高圧一括受電課金メーター更新</t>
    <rPh sb="0" eb="2">
      <t>コウアツ</t>
    </rPh>
    <rPh sb="2" eb="4">
      <t>イッカツ</t>
    </rPh>
    <rPh sb="4" eb="6">
      <t>ジュデン</t>
    </rPh>
    <rPh sb="6" eb="8">
      <t>カキン</t>
    </rPh>
    <rPh sb="12" eb="14">
      <t>コウシン</t>
    </rPh>
    <phoneticPr fontId="8"/>
  </si>
  <si>
    <t>一括受電に伴う電気設備譲渡</t>
    <rPh sb="0" eb="2">
      <t>イッカツ</t>
    </rPh>
    <rPh sb="2" eb="4">
      <t>ジュデン</t>
    </rPh>
    <rPh sb="5" eb="6">
      <t>トモナ</t>
    </rPh>
    <rPh sb="7" eb="9">
      <t>デンキ</t>
    </rPh>
    <rPh sb="9" eb="11">
      <t>セツビ</t>
    </rPh>
    <rPh sb="11" eb="13">
      <t>ジョウト</t>
    </rPh>
    <phoneticPr fontId="8"/>
  </si>
  <si>
    <t>非接触キーシステム設置工事</t>
    <rPh sb="0" eb="3">
      <t>ヒセッショク</t>
    </rPh>
    <rPh sb="9" eb="11">
      <t>セッチ</t>
    </rPh>
    <rPh sb="11" eb="13">
      <t>コウジ</t>
    </rPh>
    <phoneticPr fontId="8"/>
  </si>
  <si>
    <t>インターフォン工事</t>
    <rPh sb="7" eb="9">
      <t>コウジ</t>
    </rPh>
    <phoneticPr fontId="8"/>
  </si>
  <si>
    <t>2011　10期</t>
    <phoneticPr fontId="8"/>
  </si>
  <si>
    <t>大規模修繕工事</t>
    <rPh sb="0" eb="3">
      <t>ダイキボ</t>
    </rPh>
    <rPh sb="3" eb="7">
      <t>シュウゼンコウジ</t>
    </rPh>
    <phoneticPr fontId="8"/>
  </si>
  <si>
    <t>消防設備改修工事</t>
    <rPh sb="0" eb="2">
      <t>ショウボウ</t>
    </rPh>
    <rPh sb="2" eb="4">
      <t>セツビ</t>
    </rPh>
    <rPh sb="4" eb="6">
      <t>カイシュウ</t>
    </rPh>
    <rPh sb="6" eb="8">
      <t>コウジ</t>
    </rPh>
    <phoneticPr fontId="8"/>
  </si>
  <si>
    <t>スプリンクラー流水検知弁交換</t>
    <rPh sb="7" eb="9">
      <t>リュウスイ</t>
    </rPh>
    <rPh sb="9" eb="12">
      <t>ケンチベン</t>
    </rPh>
    <rPh sb="12" eb="14">
      <t>コウカン</t>
    </rPh>
    <phoneticPr fontId="8"/>
  </si>
  <si>
    <t>図面保存作業費　デジタル化</t>
    <rPh sb="0" eb="2">
      <t>ズメン</t>
    </rPh>
    <rPh sb="2" eb="4">
      <t>ホゾン</t>
    </rPh>
    <rPh sb="4" eb="6">
      <t>サギョウ</t>
    </rPh>
    <rPh sb="6" eb="7">
      <t>ヒ</t>
    </rPh>
    <rPh sb="12" eb="13">
      <t>カ</t>
    </rPh>
    <phoneticPr fontId="8"/>
  </si>
  <si>
    <t>商業組合設立コンサル費</t>
    <rPh sb="0" eb="4">
      <t>ショウギョウクミアイ</t>
    </rPh>
    <rPh sb="4" eb="6">
      <t>セツリツ</t>
    </rPh>
    <rPh sb="10" eb="11">
      <t>ヒ</t>
    </rPh>
    <phoneticPr fontId="8"/>
  </si>
  <si>
    <t>湧水ポンプ取替</t>
    <rPh sb="0" eb="2">
      <t>ユウスイ</t>
    </rPh>
    <rPh sb="5" eb="7">
      <t>トリカエ</t>
    </rPh>
    <phoneticPr fontId="8"/>
  </si>
  <si>
    <t>植栽改修工事</t>
    <rPh sb="0" eb="2">
      <t>ショクサイ</t>
    </rPh>
    <rPh sb="2" eb="6">
      <t>カイシュウコウジ</t>
    </rPh>
    <phoneticPr fontId="8"/>
  </si>
  <si>
    <t>照明器具取替工事</t>
    <rPh sb="0" eb="4">
      <t>ショウメイキグ</t>
    </rPh>
    <rPh sb="4" eb="6">
      <t>トリカエ</t>
    </rPh>
    <rPh sb="6" eb="8">
      <t>コウジ</t>
    </rPh>
    <phoneticPr fontId="8"/>
  </si>
  <si>
    <t>敷地土間等補修工事</t>
    <rPh sb="0" eb="2">
      <t>シキチ</t>
    </rPh>
    <rPh sb="2" eb="4">
      <t>ドマ</t>
    </rPh>
    <rPh sb="4" eb="5">
      <t>トウ</t>
    </rPh>
    <rPh sb="5" eb="9">
      <t>ホシュウコウジ</t>
    </rPh>
    <phoneticPr fontId="8"/>
  </si>
  <si>
    <t>中央監視盤交換工事</t>
    <rPh sb="0" eb="2">
      <t>チュウオウ</t>
    </rPh>
    <rPh sb="2" eb="5">
      <t>カンシバン</t>
    </rPh>
    <rPh sb="5" eb="7">
      <t>コウカン</t>
    </rPh>
    <rPh sb="7" eb="9">
      <t>コウジ</t>
    </rPh>
    <phoneticPr fontId="8"/>
  </si>
  <si>
    <t>電動シャッター改造工事</t>
    <rPh sb="0" eb="2">
      <t>デンドウ</t>
    </rPh>
    <rPh sb="7" eb="9">
      <t>カイゾウ</t>
    </rPh>
    <rPh sb="9" eb="11">
      <t>コウジ</t>
    </rPh>
    <phoneticPr fontId="8"/>
  </si>
  <si>
    <t>鉄部塗装工事</t>
    <rPh sb="0" eb="2">
      <t>テツブ</t>
    </rPh>
    <rPh sb="2" eb="6">
      <t>トソウコウジ</t>
    </rPh>
    <phoneticPr fontId="8"/>
  </si>
  <si>
    <t>鉄部塗装工事監理費用　GC</t>
    <rPh sb="0" eb="2">
      <t>テツブ</t>
    </rPh>
    <rPh sb="2" eb="6">
      <t>トソウコウジ</t>
    </rPh>
    <rPh sb="6" eb="8">
      <t>カンリ</t>
    </rPh>
    <rPh sb="8" eb="10">
      <t>ヒヨウ</t>
    </rPh>
    <phoneticPr fontId="8"/>
  </si>
  <si>
    <t>大規模修繕工事積算費用</t>
    <rPh sb="0" eb="3">
      <t>ダイキボ</t>
    </rPh>
    <rPh sb="3" eb="5">
      <t>シュウゼン</t>
    </rPh>
    <rPh sb="5" eb="7">
      <t>コウジ</t>
    </rPh>
    <rPh sb="7" eb="9">
      <t>セキサン</t>
    </rPh>
    <rPh sb="9" eb="11">
      <t>ヒヨウ</t>
    </rPh>
    <phoneticPr fontId="8"/>
  </si>
  <si>
    <t>小修繕一式（明細不明）</t>
    <rPh sb="0" eb="1">
      <t>ショウ</t>
    </rPh>
    <rPh sb="1" eb="3">
      <t>シュウゼン</t>
    </rPh>
    <rPh sb="3" eb="5">
      <t>イッシキ</t>
    </rPh>
    <rPh sb="6" eb="8">
      <t>メイサイ</t>
    </rPh>
    <rPh sb="8" eb="10">
      <t>フメイ</t>
    </rPh>
    <phoneticPr fontId="8"/>
  </si>
  <si>
    <t>定期整備</t>
    <rPh sb="0" eb="2">
      <t>テイキ</t>
    </rPh>
    <rPh sb="2" eb="4">
      <t>セイビ</t>
    </rPh>
    <phoneticPr fontId="8"/>
  </si>
  <si>
    <t>シャッター修理</t>
    <phoneticPr fontId="8"/>
  </si>
  <si>
    <t>K-配管ピット内防水工事</t>
    <rPh sb="2" eb="4">
      <t>ハイカン</t>
    </rPh>
    <phoneticPr fontId="8"/>
  </si>
  <si>
    <t>排水槽フロートスイッチ交換作業</t>
    <rPh sb="0" eb="3">
      <t>ハイスイソウ</t>
    </rPh>
    <rPh sb="11" eb="13">
      <t>コウカン</t>
    </rPh>
    <rPh sb="13" eb="15">
      <t>サギョウ</t>
    </rPh>
    <phoneticPr fontId="8"/>
  </si>
  <si>
    <t>非常照明器具取替</t>
    <rPh sb="0" eb="2">
      <t>ヒジョウ</t>
    </rPh>
    <rPh sb="2" eb="6">
      <t>ショウメイキグ</t>
    </rPh>
    <rPh sb="6" eb="8">
      <t>トリカエ</t>
    </rPh>
    <phoneticPr fontId="8"/>
  </si>
  <si>
    <t>鳩除けネット修繕工事</t>
    <rPh sb="0" eb="2">
      <t>ハトヨ</t>
    </rPh>
    <rPh sb="6" eb="10">
      <t>シュウゼンコウジ</t>
    </rPh>
    <phoneticPr fontId="8"/>
  </si>
  <si>
    <t>消防設備不具合ヶ所改修工事</t>
    <rPh sb="0" eb="2">
      <t>ショウボウ</t>
    </rPh>
    <rPh sb="2" eb="4">
      <t>セツビ</t>
    </rPh>
    <rPh sb="4" eb="9">
      <t>フグアイカショ</t>
    </rPh>
    <rPh sb="9" eb="13">
      <t>カイシュウコウジ</t>
    </rPh>
    <phoneticPr fontId="8"/>
  </si>
  <si>
    <t>自動ドア装置交換</t>
    <rPh sb="0" eb="2">
      <t>ジドウ</t>
    </rPh>
    <rPh sb="4" eb="6">
      <t>ソウチ</t>
    </rPh>
    <rPh sb="6" eb="8">
      <t>コウカン</t>
    </rPh>
    <phoneticPr fontId="8"/>
  </si>
  <si>
    <t>中央監視MCU部品更新工事</t>
    <rPh sb="0" eb="4">
      <t>チュウオウカンシ</t>
    </rPh>
    <rPh sb="7" eb="9">
      <t>ブヒン</t>
    </rPh>
    <rPh sb="9" eb="11">
      <t>コウシン</t>
    </rPh>
    <rPh sb="11" eb="13">
      <t>コウジ</t>
    </rPh>
    <phoneticPr fontId="8"/>
  </si>
  <si>
    <t>中央監視装置機能移設調査</t>
    <rPh sb="0" eb="4">
      <t>チュウオウカンシ</t>
    </rPh>
    <rPh sb="4" eb="6">
      <t>ソウチ</t>
    </rPh>
    <rPh sb="6" eb="8">
      <t>キノウ</t>
    </rPh>
    <rPh sb="8" eb="10">
      <t>イセツ</t>
    </rPh>
    <rPh sb="10" eb="12">
      <t>チョウサ</t>
    </rPh>
    <phoneticPr fontId="8"/>
  </si>
  <si>
    <t>増圧ポンプユニット更新工事</t>
    <rPh sb="0" eb="2">
      <t>ゾウアツ</t>
    </rPh>
    <rPh sb="9" eb="11">
      <t>コウシン</t>
    </rPh>
    <rPh sb="11" eb="13">
      <t>コウジ</t>
    </rPh>
    <phoneticPr fontId="8"/>
  </si>
  <si>
    <t>防災センター内排水改修工事</t>
    <rPh sb="0" eb="2">
      <t>ボウサイ</t>
    </rPh>
    <rPh sb="6" eb="7">
      <t>ナイ</t>
    </rPh>
    <rPh sb="7" eb="9">
      <t>ハイスイ</t>
    </rPh>
    <rPh sb="9" eb="11">
      <t>カイシュウ</t>
    </rPh>
    <rPh sb="11" eb="13">
      <t>コウジ</t>
    </rPh>
    <phoneticPr fontId="8"/>
  </si>
  <si>
    <t>EXPJ取替工事</t>
    <rPh sb="4" eb="8">
      <t>トリカエコウジ</t>
    </rPh>
    <phoneticPr fontId="8"/>
  </si>
  <si>
    <t>タイムズ管理室天井漏水改修工事</t>
    <rPh sb="4" eb="7">
      <t>カンリシツ</t>
    </rPh>
    <rPh sb="7" eb="9">
      <t>テンジョウ</t>
    </rPh>
    <rPh sb="9" eb="11">
      <t>ロウスイ</t>
    </rPh>
    <rPh sb="11" eb="13">
      <t>カイシュウ</t>
    </rPh>
    <rPh sb="13" eb="15">
      <t>コウジ</t>
    </rPh>
    <phoneticPr fontId="8"/>
  </si>
  <si>
    <t>大型給気口ガラリを含む</t>
    <rPh sb="0" eb="2">
      <t>オオガタ</t>
    </rPh>
    <rPh sb="2" eb="4">
      <t>キュウキ</t>
    </rPh>
    <rPh sb="4" eb="5">
      <t>クチ</t>
    </rPh>
    <rPh sb="9" eb="10">
      <t>フク</t>
    </rPh>
    <phoneticPr fontId="8"/>
  </si>
  <si>
    <t>斜め字は特別修繕で支出</t>
    <rPh sb="0" eb="1">
      <t>ナナ</t>
    </rPh>
    <rPh sb="2" eb="3">
      <t>ジ</t>
    </rPh>
    <rPh sb="4" eb="6">
      <t>トクベツ</t>
    </rPh>
    <rPh sb="6" eb="8">
      <t>シュウゼン</t>
    </rPh>
    <rPh sb="9" eb="11">
      <t>シシュツ</t>
    </rPh>
    <phoneticPr fontId="8"/>
  </si>
  <si>
    <t>建築系特別修繕</t>
    <rPh sb="0" eb="2">
      <t>ケンチク</t>
    </rPh>
    <rPh sb="2" eb="3">
      <t>ケイ</t>
    </rPh>
    <rPh sb="3" eb="5">
      <t>トクベツ</t>
    </rPh>
    <rPh sb="5" eb="7">
      <t>シュウゼン</t>
    </rPh>
    <phoneticPr fontId="8"/>
  </si>
  <si>
    <t>工事監理費 GC</t>
    <rPh sb="0" eb="2">
      <t>コウジ</t>
    </rPh>
    <rPh sb="2" eb="4">
      <t>カンリ</t>
    </rPh>
    <rPh sb="4" eb="5">
      <t>ヒ</t>
    </rPh>
    <phoneticPr fontId="8"/>
  </si>
  <si>
    <t>委託コンサル費 JEM</t>
    <rPh sb="0" eb="2">
      <t>イタク</t>
    </rPh>
    <rPh sb="6" eb="7">
      <t>ヒ</t>
    </rPh>
    <phoneticPr fontId="8"/>
  </si>
  <si>
    <t>大規模修繕コンサル費 JEM</t>
    <rPh sb="0" eb="3">
      <t>ダイキボ</t>
    </rPh>
    <rPh sb="3" eb="5">
      <t>シュウゼン</t>
    </rPh>
    <rPh sb="9" eb="10">
      <t>ヒ</t>
    </rPh>
    <phoneticPr fontId="8"/>
  </si>
  <si>
    <t>②給排気・換気設備</t>
    <rPh sb="1" eb="2">
      <t>キュウ</t>
    </rPh>
    <rPh sb="2" eb="4">
      <t>ハイキ</t>
    </rPh>
    <phoneticPr fontId="8"/>
  </si>
  <si>
    <t>駐車場給排気設備・管理事務室等の換気扇、換気口、換気ガラリ等</t>
    <rPh sb="0" eb="3">
      <t>チュウシャジョウ</t>
    </rPh>
    <rPh sb="3" eb="4">
      <t>キュウ</t>
    </rPh>
    <rPh sb="4" eb="6">
      <t>ハイキ</t>
    </rPh>
    <rPh sb="6" eb="8">
      <t>セツビ</t>
    </rPh>
    <phoneticPr fontId="8"/>
  </si>
  <si>
    <t>補給水槽・スプリンクラー配管・ヘッドを含む</t>
    <rPh sb="0" eb="4">
      <t>ホキュウスイソウ</t>
    </rPh>
    <rPh sb="12" eb="14">
      <t>ハイカン</t>
    </rPh>
    <rPh sb="19" eb="20">
      <t>フク</t>
    </rPh>
    <phoneticPr fontId="8"/>
  </si>
  <si>
    <t>駐車場排水ポンプ制御部品交換</t>
    <rPh sb="0" eb="2">
      <t>チュウオウ</t>
    </rPh>
    <rPh sb="2" eb="4">
      <t>カンシ</t>
    </rPh>
    <rPh sb="4" eb="6">
      <t>ソウチ</t>
    </rPh>
    <rPh sb="11" eb="13">
      <t>コウカンコウジ</t>
    </rPh>
    <phoneticPr fontId="8"/>
  </si>
  <si>
    <t>地下EXPJ漏水補修</t>
    <phoneticPr fontId="8"/>
  </si>
  <si>
    <t>店舗天井漏水</t>
    <phoneticPr fontId="8"/>
  </si>
  <si>
    <t>地下2階ピット湧水調査</t>
    <rPh sb="4" eb="7">
      <t>カンリシツ</t>
    </rPh>
    <rPh sb="7" eb="9">
      <t>テンジョウ</t>
    </rPh>
    <rPh sb="9" eb="11">
      <t>ロウスイカイシュウコウジ</t>
    </rPh>
    <phoneticPr fontId="8"/>
  </si>
  <si>
    <t>地下２階排水ポンプ・制御盤改修工事</t>
    <rPh sb="0" eb="2">
      <t>チカ</t>
    </rPh>
    <rPh sb="3" eb="4">
      <t>カイ</t>
    </rPh>
    <rPh sb="4" eb="6">
      <t>ハイスイ</t>
    </rPh>
    <rPh sb="10" eb="13">
      <t>セイギョバン</t>
    </rPh>
    <rPh sb="13" eb="15">
      <t>カイシュウ</t>
    </rPh>
    <rPh sb="15" eb="17">
      <t>コウジ</t>
    </rPh>
    <phoneticPr fontId="8"/>
  </si>
  <si>
    <t>照明器具取替</t>
    <rPh sb="0" eb="4">
      <t>ショウメイキグ</t>
    </rPh>
    <rPh sb="4" eb="6">
      <t>トリカエ</t>
    </rPh>
    <phoneticPr fontId="8"/>
  </si>
  <si>
    <t>電子錠・タイマー取替</t>
    <rPh sb="0" eb="3">
      <t>デンシジョウ</t>
    </rPh>
    <rPh sb="8" eb="10">
      <t>トリカエ</t>
    </rPh>
    <phoneticPr fontId="8"/>
  </si>
  <si>
    <t>送風機改修工事</t>
    <rPh sb="0" eb="3">
      <t>ソウフウキ</t>
    </rPh>
    <rPh sb="3" eb="7">
      <t>カイシュウコウジ</t>
    </rPh>
    <phoneticPr fontId="8"/>
  </si>
  <si>
    <t>防災センター改修工事</t>
    <rPh sb="0" eb="2">
      <t>ボウサイ</t>
    </rPh>
    <rPh sb="6" eb="10">
      <t>カイシュウコウジ</t>
    </rPh>
    <phoneticPr fontId="8"/>
  </si>
  <si>
    <t>防災センター移設に伴う建築工事　駐輪機増設含む</t>
    <rPh sb="0" eb="2">
      <t>ボウサイ</t>
    </rPh>
    <rPh sb="6" eb="8">
      <t>イセツ</t>
    </rPh>
    <rPh sb="9" eb="10">
      <t>トモナ</t>
    </rPh>
    <rPh sb="11" eb="15">
      <t>ケンチクコウジ</t>
    </rPh>
    <rPh sb="16" eb="19">
      <t>チュウリンキ</t>
    </rPh>
    <rPh sb="19" eb="21">
      <t>ゾウセツ</t>
    </rPh>
    <rPh sb="21" eb="22">
      <t>フク</t>
    </rPh>
    <phoneticPr fontId="8"/>
  </si>
  <si>
    <t>駐輪場改良工事</t>
    <rPh sb="0" eb="3">
      <t>チュウリンジョウ</t>
    </rPh>
    <rPh sb="3" eb="5">
      <t>カイリョウ</t>
    </rPh>
    <rPh sb="5" eb="7">
      <t>コウジ</t>
    </rPh>
    <phoneticPr fontId="8"/>
  </si>
  <si>
    <t>地下2階発電機室漏水補修工事</t>
    <rPh sb="0" eb="2">
      <t>チカ</t>
    </rPh>
    <rPh sb="3" eb="4">
      <t>カイ</t>
    </rPh>
    <rPh sb="4" eb="8">
      <t>ハツデンキシツ</t>
    </rPh>
    <rPh sb="8" eb="10">
      <t>ロウスイ</t>
    </rPh>
    <rPh sb="10" eb="14">
      <t>ホシュウコウジ</t>
    </rPh>
    <phoneticPr fontId="8"/>
  </si>
  <si>
    <t>店舗雨樋化粧カバー復旧</t>
    <phoneticPr fontId="8"/>
  </si>
  <si>
    <t>駐車場漏水補修</t>
    <phoneticPr fontId="8"/>
  </si>
  <si>
    <t>誘導灯交換</t>
    <phoneticPr fontId="8"/>
  </si>
  <si>
    <t>ボイススピーカー取替</t>
    <phoneticPr fontId="8"/>
  </si>
  <si>
    <t>階段断線工事</t>
    <phoneticPr fontId="8"/>
  </si>
  <si>
    <t>エントランスエヤコン取替</t>
    <phoneticPr fontId="8"/>
  </si>
  <si>
    <t>中央監視装置MCU UPS交換工事</t>
    <phoneticPr fontId="8"/>
  </si>
  <si>
    <t>ガス漏れ警報器一括取替工事</t>
    <rPh sb="2" eb="3">
      <t>モ</t>
    </rPh>
    <rPh sb="4" eb="7">
      <t>ケイホウキ</t>
    </rPh>
    <rPh sb="7" eb="9">
      <t>イッカツ</t>
    </rPh>
    <rPh sb="9" eb="11">
      <t>トリカエ</t>
    </rPh>
    <rPh sb="11" eb="13">
      <t>コウジ</t>
    </rPh>
    <phoneticPr fontId="8"/>
  </si>
  <si>
    <t>鉄部塗装工事</t>
    <rPh sb="0" eb="2">
      <t>テツブ</t>
    </rPh>
    <rPh sb="2" eb="4">
      <t>トソウ</t>
    </rPh>
    <rPh sb="4" eb="6">
      <t>コウジ</t>
    </rPh>
    <phoneticPr fontId="8"/>
  </si>
  <si>
    <t>東階段横タラップ設置工事</t>
    <rPh sb="0" eb="1">
      <t>ヒガシ</t>
    </rPh>
    <rPh sb="1" eb="3">
      <t>カイダン</t>
    </rPh>
    <rPh sb="3" eb="4">
      <t>ヨコ</t>
    </rPh>
    <rPh sb="8" eb="10">
      <t>セッチ</t>
    </rPh>
    <rPh sb="10" eb="12">
      <t>コウジ</t>
    </rPh>
    <phoneticPr fontId="8"/>
  </si>
  <si>
    <t>床シート貼替工事</t>
    <rPh sb="0" eb="1">
      <t>ユカ</t>
    </rPh>
    <rPh sb="4" eb="6">
      <t>ハリカエ</t>
    </rPh>
    <rPh sb="6" eb="8">
      <t>コウジ</t>
    </rPh>
    <phoneticPr fontId="8"/>
  </si>
  <si>
    <t>防犯カメラ更新工事</t>
    <rPh sb="0" eb="2">
      <t>ボウハン</t>
    </rPh>
    <rPh sb="5" eb="7">
      <t>コウシン</t>
    </rPh>
    <rPh sb="7" eb="9">
      <t>コウジ</t>
    </rPh>
    <phoneticPr fontId="8"/>
  </si>
  <si>
    <t>共用灯自動点滅器交換</t>
    <phoneticPr fontId="8"/>
  </si>
  <si>
    <t>排水槽フロートスイッチ交換</t>
    <phoneticPr fontId="8"/>
  </si>
  <si>
    <t>緊急ガス遮断弁保守点検</t>
    <phoneticPr fontId="8"/>
  </si>
  <si>
    <t>庇補修・駐車場管理室漏水補修</t>
    <phoneticPr fontId="8"/>
  </si>
  <si>
    <t>自動ドア修理</t>
    <phoneticPr fontId="8"/>
  </si>
  <si>
    <t>防犯カメラメンテナンス</t>
    <phoneticPr fontId="8"/>
  </si>
  <si>
    <t>排水管修繕工事</t>
    <rPh sb="0" eb="3">
      <t>ハイスイカン</t>
    </rPh>
    <rPh sb="3" eb="5">
      <t>シュウゼン</t>
    </rPh>
    <rPh sb="5" eb="7">
      <t>コウジ</t>
    </rPh>
    <phoneticPr fontId="8"/>
  </si>
  <si>
    <t>地下駐車場送風機修繕工事</t>
    <rPh sb="0" eb="5">
      <t>チカチュウシャジョウ</t>
    </rPh>
    <rPh sb="5" eb="8">
      <t>ソウフウキ</t>
    </rPh>
    <rPh sb="8" eb="10">
      <t>シュウゼン</t>
    </rPh>
    <rPh sb="10" eb="12">
      <t>コウジ</t>
    </rPh>
    <phoneticPr fontId="8"/>
  </si>
  <si>
    <t>駐輪場照明器具取替</t>
    <phoneticPr fontId="8"/>
  </si>
  <si>
    <t>増圧給水ポンプ圧力タンク取替</t>
    <phoneticPr fontId="8"/>
  </si>
  <si>
    <t>受水槽排水ポンプ取替</t>
    <phoneticPr fontId="8"/>
  </si>
  <si>
    <t>エントランス巾木額口補修</t>
    <phoneticPr fontId="8"/>
  </si>
  <si>
    <t>コロナ</t>
    <phoneticPr fontId="8"/>
  </si>
  <si>
    <t>規約改正業務</t>
    <rPh sb="0" eb="2">
      <t>キヤク</t>
    </rPh>
    <rPh sb="2" eb="4">
      <t>カイセイ</t>
    </rPh>
    <rPh sb="4" eb="6">
      <t>ギョウム</t>
    </rPh>
    <phoneticPr fontId="8"/>
  </si>
  <si>
    <t>自転車搬送コンベア　インバーター取替</t>
    <rPh sb="0" eb="3">
      <t>ジテンシャ</t>
    </rPh>
    <rPh sb="3" eb="5">
      <t>ハンソウ</t>
    </rPh>
    <phoneticPr fontId="8"/>
  </si>
  <si>
    <t>自家用受変電設備改修</t>
    <rPh sb="0" eb="3">
      <t>ジカヨウ</t>
    </rPh>
    <rPh sb="3" eb="6">
      <t>ジュヘンデン</t>
    </rPh>
    <rPh sb="6" eb="8">
      <t>セツビ</t>
    </rPh>
    <rPh sb="8" eb="10">
      <t>カイシュウ</t>
    </rPh>
    <phoneticPr fontId="8"/>
  </si>
  <si>
    <t>防犯カメラ増設工事</t>
    <rPh sb="0" eb="2">
      <t>ボウハン</t>
    </rPh>
    <rPh sb="5" eb="7">
      <t>ゾウセツ</t>
    </rPh>
    <rPh sb="7" eb="9">
      <t>コウジ</t>
    </rPh>
    <phoneticPr fontId="8"/>
  </si>
  <si>
    <t>非常用自家発設備点検整備</t>
    <rPh sb="0" eb="3">
      <t>ヒジョウヨウ</t>
    </rPh>
    <rPh sb="3" eb="6">
      <t>ジカハツ</t>
    </rPh>
    <rPh sb="6" eb="8">
      <t>セツビ</t>
    </rPh>
    <rPh sb="8" eb="10">
      <t>テンケン</t>
    </rPh>
    <rPh sb="10" eb="12">
      <t>セイビ</t>
    </rPh>
    <phoneticPr fontId="8"/>
  </si>
  <si>
    <t>自転車搬送コンベアユニット取替</t>
    <rPh sb="0" eb="3">
      <t>ジテンシャ</t>
    </rPh>
    <rPh sb="3" eb="5">
      <t>ハンソウ</t>
    </rPh>
    <rPh sb="13" eb="15">
      <t>トリカエ</t>
    </rPh>
    <phoneticPr fontId="8"/>
  </si>
  <si>
    <t>排水槽フロートスイッチ取替</t>
    <phoneticPr fontId="8"/>
  </si>
  <si>
    <t>照明器具取替</t>
    <phoneticPr fontId="8"/>
  </si>
  <si>
    <t>⑤非常用自家発電設備</t>
    <rPh sb="1" eb="4">
      <t>ヒジョウヨウ</t>
    </rPh>
    <phoneticPr fontId="8"/>
  </si>
  <si>
    <t>NA</t>
    <phoneticPr fontId="8"/>
  </si>
  <si>
    <t>③幹線設備 受変電設備</t>
    <rPh sb="6" eb="9">
      <t>ジュヘンデン</t>
    </rPh>
    <rPh sb="9" eb="11">
      <t>セツビ</t>
    </rPh>
    <phoneticPr fontId="8"/>
  </si>
  <si>
    <t>ゴミ庫シャッター修理</t>
    <rPh sb="2" eb="3">
      <t>コ</t>
    </rPh>
    <rPh sb="8" eb="10">
      <t>シュウリ</t>
    </rPh>
    <phoneticPr fontId="8"/>
  </si>
  <si>
    <t>排水槽フロートスイッチ取替</t>
    <rPh sb="0" eb="3">
      <t>ハイスイソウ</t>
    </rPh>
    <rPh sb="11" eb="13">
      <t>トリカエ</t>
    </rPh>
    <phoneticPr fontId="8"/>
  </si>
  <si>
    <t>アルミハニカムパネル庇補修</t>
    <rPh sb="10" eb="11">
      <t>ヒサシ</t>
    </rPh>
    <rPh sb="11" eb="13">
      <t>ホシュウ</t>
    </rPh>
    <phoneticPr fontId="8"/>
  </si>
  <si>
    <t>自転車搬送コンベアモーターユニット取替</t>
    <rPh sb="0" eb="3">
      <t>ジテンシャ</t>
    </rPh>
    <rPh sb="3" eb="5">
      <t>ハンソウ</t>
    </rPh>
    <rPh sb="17" eb="19">
      <t>トリカエ</t>
    </rPh>
    <phoneticPr fontId="8"/>
  </si>
  <si>
    <t>地下駐車場給排気設備更新</t>
    <rPh sb="0" eb="2">
      <t>チカ</t>
    </rPh>
    <rPh sb="2" eb="5">
      <t>チュウシャジョウ</t>
    </rPh>
    <rPh sb="5" eb="6">
      <t>キュウ</t>
    </rPh>
    <rPh sb="6" eb="8">
      <t>ハイキ</t>
    </rPh>
    <rPh sb="8" eb="10">
      <t>セツビ</t>
    </rPh>
    <rPh sb="10" eb="12">
      <t>コウシン</t>
    </rPh>
    <phoneticPr fontId="8"/>
  </si>
  <si>
    <t>感知器取替</t>
    <phoneticPr fontId="8"/>
  </si>
  <si>
    <r>
      <rPr>
        <sz val="7"/>
        <color rgb="FF000000"/>
        <rFont val="Segoe UI Symbol"/>
        <family val="3"/>
      </rPr>
      <t>➁</t>
    </r>
    <r>
      <rPr>
        <sz val="7"/>
        <color rgb="FF000000"/>
        <rFont val="BIZ UDゴシック"/>
        <family val="3"/>
        <charset val="128"/>
      </rPr>
      <t>自転車搬送機他</t>
    </r>
    <rPh sb="1" eb="4">
      <t>ジテンシャ</t>
    </rPh>
    <rPh sb="4" eb="6">
      <t>ハンソウ</t>
    </rPh>
    <rPh sb="6" eb="7">
      <t>キ</t>
    </rPh>
    <rPh sb="7" eb="8">
      <t>ホカ</t>
    </rPh>
    <phoneticPr fontId="8"/>
  </si>
  <si>
    <t>コンベアー　ゲートモーター</t>
    <phoneticPr fontId="8"/>
  </si>
  <si>
    <t>ゲートモーター交換</t>
    <phoneticPr fontId="8"/>
  </si>
  <si>
    <t>地下排水ポンプ取替</t>
    <phoneticPr fontId="8"/>
  </si>
  <si>
    <t>消火補給水槽廻り取替</t>
    <phoneticPr fontId="8"/>
  </si>
  <si>
    <t>電気温水器取替</t>
    <phoneticPr fontId="8"/>
  </si>
  <si>
    <t>排水ポンプ取替</t>
    <rPh sb="0" eb="2">
      <t>ハイスイ</t>
    </rPh>
    <rPh sb="5" eb="7">
      <t>トリカエ</t>
    </rPh>
    <phoneticPr fontId="8"/>
  </si>
  <si>
    <t>施設用ゴミ置き場冷蔵庫機器取替</t>
    <rPh sb="0" eb="3">
      <t>シセツヨウ</t>
    </rPh>
    <rPh sb="5" eb="6">
      <t>オ</t>
    </rPh>
    <rPh sb="7" eb="8">
      <t>バ</t>
    </rPh>
    <rPh sb="8" eb="11">
      <t>レイゾウコ</t>
    </rPh>
    <rPh sb="11" eb="13">
      <t>キキ</t>
    </rPh>
    <rPh sb="13" eb="15">
      <t>トリカエ</t>
    </rPh>
    <phoneticPr fontId="8"/>
  </si>
  <si>
    <t>住宅防災盤更新</t>
    <rPh sb="0" eb="2">
      <t>ジュウタク</t>
    </rPh>
    <rPh sb="2" eb="5">
      <t>ボウサイバン</t>
    </rPh>
    <rPh sb="5" eb="7">
      <t>コウシン</t>
    </rPh>
    <phoneticPr fontId="8"/>
  </si>
  <si>
    <t>地下防災総合盤調査費</t>
    <rPh sb="0" eb="2">
      <t>チカ</t>
    </rPh>
    <rPh sb="2" eb="4">
      <t>ボウサイ</t>
    </rPh>
    <rPh sb="4" eb="7">
      <t>ソウゴウバン</t>
    </rPh>
    <rPh sb="7" eb="10">
      <t>チョウサヒ</t>
    </rPh>
    <phoneticPr fontId="8"/>
  </si>
  <si>
    <t>消火器取替</t>
    <rPh sb="0" eb="3">
      <t>ショウカキ</t>
    </rPh>
    <rPh sb="3" eb="5">
      <t>トリカエ</t>
    </rPh>
    <phoneticPr fontId="8"/>
  </si>
  <si>
    <t>光電式感知器取替</t>
    <phoneticPr fontId="8"/>
  </si>
  <si>
    <t>受水槽内感知器取替</t>
    <phoneticPr fontId="8"/>
  </si>
  <si>
    <t>防犯カメラ更新</t>
    <phoneticPr fontId="8"/>
  </si>
  <si>
    <t>ガス管補修</t>
    <phoneticPr fontId="8"/>
  </si>
  <si>
    <t>非常照明器具取替</t>
    <phoneticPr fontId="8"/>
  </si>
  <si>
    <t>管理事務室、集会室等のエアコン ゴミ置き場</t>
    <rPh sb="18" eb="19">
      <t>オ</t>
    </rPh>
    <rPh sb="20" eb="21">
      <t>バ</t>
    </rPh>
    <phoneticPr fontId="8"/>
  </si>
  <si>
    <t>中央監視装置　防災盤(15-20)</t>
    <rPh sb="7" eb="9">
      <t>ボウサイ</t>
    </rPh>
    <rPh sb="9" eb="10">
      <t>バン</t>
    </rPh>
    <phoneticPr fontId="8"/>
  </si>
  <si>
    <t>照明器具取替</t>
    <rPh sb="0" eb="2">
      <t>ショウメイ</t>
    </rPh>
    <rPh sb="2" eb="4">
      <t>キグ</t>
    </rPh>
    <rPh sb="4" eb="6">
      <t>トリカエ</t>
    </rPh>
    <phoneticPr fontId="8"/>
  </si>
  <si>
    <t>防災シャッターモーター交換</t>
    <rPh sb="11" eb="13">
      <t>コウカン</t>
    </rPh>
    <phoneticPr fontId="8"/>
  </si>
  <si>
    <t>増圧給水ポンプユニット整備工事</t>
    <rPh sb="0" eb="2">
      <t>ゾウアツ</t>
    </rPh>
    <rPh sb="2" eb="4">
      <t>キュウスイ</t>
    </rPh>
    <rPh sb="11" eb="13">
      <t>セイビ</t>
    </rPh>
    <rPh sb="13" eb="15">
      <t>コウジ</t>
    </rPh>
    <phoneticPr fontId="8"/>
  </si>
  <si>
    <t>宅配BOX更新</t>
    <rPh sb="0" eb="2">
      <t>タクハイ</t>
    </rPh>
    <rPh sb="5" eb="7">
      <t>コウシン</t>
    </rPh>
    <phoneticPr fontId="8"/>
  </si>
  <si>
    <t>貯水槽水位制御工事</t>
    <phoneticPr fontId="8"/>
  </si>
  <si>
    <t>調査費　さんど亭雑配管</t>
    <rPh sb="0" eb="3">
      <t>チョウサヒ</t>
    </rPh>
    <rPh sb="7" eb="8">
      <t>テイ</t>
    </rPh>
    <rPh sb="8" eb="9">
      <t>ザツ</t>
    </rPh>
    <rPh sb="9" eb="11">
      <t>ハイカン</t>
    </rPh>
    <phoneticPr fontId="8"/>
  </si>
  <si>
    <t>配管改修費　さんど亭</t>
    <rPh sb="0" eb="2">
      <t>ハイカン</t>
    </rPh>
    <rPh sb="2" eb="5">
      <t>カイシュウヒ</t>
    </rPh>
    <rPh sb="9" eb="10">
      <t>テイ</t>
    </rPh>
    <phoneticPr fontId="8"/>
  </si>
  <si>
    <t>住宅防災盤移設完了</t>
    <rPh sb="0" eb="2">
      <t>ジュウタク</t>
    </rPh>
    <rPh sb="2" eb="5">
      <t>ボウサイバン</t>
    </rPh>
    <rPh sb="5" eb="7">
      <t>イセツ</t>
    </rPh>
    <rPh sb="7" eb="9">
      <t>カンリョウ</t>
    </rPh>
    <phoneticPr fontId="8"/>
  </si>
  <si>
    <t>駐車場給排気改修完了</t>
    <rPh sb="0" eb="3">
      <t>チュウシャジョウ</t>
    </rPh>
    <rPh sb="3" eb="4">
      <t>キュウ</t>
    </rPh>
    <rPh sb="4" eb="6">
      <t>ハイキ</t>
    </rPh>
    <rPh sb="6" eb="8">
      <t>カイシュウ</t>
    </rPh>
    <rPh sb="8" eb="10">
      <t>カンリョウ</t>
    </rPh>
    <phoneticPr fontId="8"/>
  </si>
  <si>
    <t>カラーセルは節目</t>
    <rPh sb="6" eb="8">
      <t>フシメ</t>
    </rPh>
    <phoneticPr fontId="8"/>
  </si>
  <si>
    <t>過年度合計</t>
    <rPh sb="0" eb="3">
      <t>カネンド</t>
    </rPh>
    <rPh sb="3" eb="5">
      <t>ゴウケイ</t>
    </rPh>
    <phoneticPr fontId="8"/>
  </si>
  <si>
    <t>更新周期</t>
    <rPh sb="0" eb="2">
      <t>コウシン</t>
    </rPh>
    <rPh sb="2" eb="4">
      <t>シュウキ</t>
    </rPh>
    <phoneticPr fontId="8"/>
  </si>
  <si>
    <t>採用値</t>
    <rPh sb="0" eb="2">
      <t>サイヨウ</t>
    </rPh>
    <rPh sb="2" eb="3">
      <t>アタイ</t>
    </rPh>
    <phoneticPr fontId="8"/>
  </si>
  <si>
    <t>毎年</t>
    <rPh sb="0" eb="2">
      <t>マイトシ</t>
    </rPh>
    <phoneticPr fontId="8"/>
  </si>
  <si>
    <t>採用年</t>
    <rPh sb="0" eb="3">
      <t>サイヨウネン</t>
    </rPh>
    <phoneticPr fontId="8"/>
  </si>
  <si>
    <t>消防設備小計</t>
    <rPh sb="0" eb="2">
      <t>ショウボウ</t>
    </rPh>
    <rPh sb="2" eb="4">
      <t>セツビ</t>
    </rPh>
    <rPh sb="4" eb="6">
      <t>ショウケイ</t>
    </rPh>
    <phoneticPr fontId="8"/>
  </si>
  <si>
    <t>毎年</t>
    <rPh sb="0" eb="2">
      <t>マイネン</t>
    </rPh>
    <phoneticPr fontId="8"/>
  </si>
  <si>
    <t>駐車場給排気設備</t>
    <rPh sb="0" eb="3">
      <t>チュウシャジョウ</t>
    </rPh>
    <rPh sb="3" eb="4">
      <t>キュウ</t>
    </rPh>
    <rPh sb="4" eb="6">
      <t>ハイキ</t>
    </rPh>
    <rPh sb="6" eb="8">
      <t>セツビ</t>
    </rPh>
    <phoneticPr fontId="8"/>
  </si>
  <si>
    <t>2025　24期</t>
    <rPh sb="7" eb="8">
      <t>キ</t>
    </rPh>
    <phoneticPr fontId="8"/>
  </si>
  <si>
    <t>ガス警報一括取替</t>
    <rPh sb="2" eb="4">
      <t>ケイホウ</t>
    </rPh>
    <rPh sb="4" eb="6">
      <t>イッカツ</t>
    </rPh>
    <rPh sb="6" eb="8">
      <t>トリカエ</t>
    </rPh>
    <phoneticPr fontId="8"/>
  </si>
  <si>
    <t>外壁調査</t>
    <rPh sb="0" eb="2">
      <t>ガイヘキ</t>
    </rPh>
    <rPh sb="2" eb="4">
      <t>チョウサ</t>
    </rPh>
    <phoneticPr fontId="8"/>
  </si>
  <si>
    <t>地下駐車場防災シャッター修理</t>
    <rPh sb="0" eb="2">
      <t>チカ</t>
    </rPh>
    <rPh sb="2" eb="5">
      <t>チュウシャジョウ</t>
    </rPh>
    <rPh sb="5" eb="7">
      <t>ボウサイ</t>
    </rPh>
    <rPh sb="12" eb="14">
      <t>シュウリ</t>
    </rPh>
    <phoneticPr fontId="8"/>
  </si>
  <si>
    <t>予算</t>
    <rPh sb="0" eb="2">
      <t>ヨサン</t>
    </rPh>
    <phoneticPr fontId="8"/>
  </si>
  <si>
    <t>※防災シャッターは３台分</t>
    <rPh sb="1" eb="3">
      <t>ボウサイ</t>
    </rPh>
    <rPh sb="10" eb="12">
      <t>ダイブン</t>
    </rPh>
    <phoneticPr fontId="8"/>
  </si>
  <si>
    <t>※防災シャッター残2台分</t>
    <rPh sb="1" eb="3">
      <t>ボウサイ</t>
    </rPh>
    <rPh sb="8" eb="9">
      <t>ノコ</t>
    </rPh>
    <rPh sb="10" eb="11">
      <t>ダイ</t>
    </rPh>
    <rPh sb="11" eb="12">
      <t>ブン</t>
    </rPh>
    <phoneticPr fontId="8"/>
  </si>
  <si>
    <t>東階段シート貼替補修工事</t>
    <rPh sb="0" eb="1">
      <t>ヒガシ</t>
    </rPh>
    <rPh sb="1" eb="3">
      <t>カイダン</t>
    </rPh>
    <rPh sb="6" eb="8">
      <t>ハリカエ</t>
    </rPh>
    <rPh sb="8" eb="10">
      <t>ホシュウ</t>
    </rPh>
    <rPh sb="10" eb="12">
      <t>コウジ</t>
    </rPh>
    <phoneticPr fontId="8"/>
  </si>
  <si>
    <t>店舗ポスト入替工事</t>
    <rPh sb="0" eb="2">
      <t>テンポ</t>
    </rPh>
    <rPh sb="5" eb="7">
      <t>イレカエ</t>
    </rPh>
    <rPh sb="7" eb="9">
      <t>コウジ</t>
    </rPh>
    <phoneticPr fontId="8"/>
  </si>
  <si>
    <t>地下駐車場管理室漏水改修工事</t>
    <rPh sb="0" eb="2">
      <t>チカ</t>
    </rPh>
    <rPh sb="2" eb="5">
      <t>チュウシャジョウ</t>
    </rPh>
    <rPh sb="5" eb="8">
      <t>カンリシツ</t>
    </rPh>
    <rPh sb="8" eb="10">
      <t>ロウスイ</t>
    </rPh>
    <rPh sb="10" eb="14">
      <t>カイシュウコウジ</t>
    </rPh>
    <phoneticPr fontId="8"/>
  </si>
  <si>
    <t>地下駐車場感知器交換工事</t>
    <rPh sb="0" eb="2">
      <t>チカ</t>
    </rPh>
    <rPh sb="2" eb="5">
      <t>チュウシャジョウ</t>
    </rPh>
    <rPh sb="5" eb="8">
      <t>カンチキ</t>
    </rPh>
    <rPh sb="8" eb="10">
      <t>コウカン</t>
    </rPh>
    <rPh sb="10" eb="12">
      <t>コウジ</t>
    </rPh>
    <phoneticPr fontId="8"/>
  </si>
  <si>
    <t>西棟２階天井改修工事</t>
    <rPh sb="0" eb="2">
      <t>ニシムネ</t>
    </rPh>
    <rPh sb="3" eb="4">
      <t>カイ</t>
    </rPh>
    <rPh sb="4" eb="6">
      <t>テンジョウ</t>
    </rPh>
    <rPh sb="6" eb="8">
      <t>カイシュウ</t>
    </rPh>
    <rPh sb="8" eb="10">
      <t>コウジ</t>
    </rPh>
    <phoneticPr fontId="8"/>
  </si>
  <si>
    <t>地下駐車場PIT湧水調査</t>
    <rPh sb="0" eb="5">
      <t>チカチュウシャジョウ</t>
    </rPh>
    <rPh sb="8" eb="10">
      <t>ユウスイ</t>
    </rPh>
    <rPh sb="10" eb="12">
      <t>チョウサ</t>
    </rPh>
    <phoneticPr fontId="8"/>
  </si>
  <si>
    <t>地下PITポンプ入替工事</t>
    <rPh sb="0" eb="2">
      <t>チカ</t>
    </rPh>
    <rPh sb="8" eb="10">
      <t>イレカエ</t>
    </rPh>
    <rPh sb="10" eb="12">
      <t>コウジ</t>
    </rPh>
    <phoneticPr fontId="8"/>
  </si>
  <si>
    <t>西棟2階　W-EBカメラ増設工事</t>
    <rPh sb="0" eb="1">
      <t>ニシ</t>
    </rPh>
    <rPh sb="1" eb="2">
      <t>ムネ</t>
    </rPh>
    <rPh sb="3" eb="4">
      <t>カイ</t>
    </rPh>
    <rPh sb="12" eb="14">
      <t>ゾウセツ</t>
    </rPh>
    <rPh sb="14" eb="16">
      <t>コウジ</t>
    </rPh>
    <phoneticPr fontId="8"/>
  </si>
  <si>
    <t>西棟地下感知器取替工事</t>
    <rPh sb="0" eb="1">
      <t>ニシ</t>
    </rPh>
    <rPh sb="1" eb="2">
      <t>ムネ</t>
    </rPh>
    <rPh sb="2" eb="4">
      <t>チカ</t>
    </rPh>
    <rPh sb="4" eb="7">
      <t>カンチキ</t>
    </rPh>
    <rPh sb="7" eb="9">
      <t>トリカエ</t>
    </rPh>
    <rPh sb="9" eb="11">
      <t>コウジ</t>
    </rPh>
    <phoneticPr fontId="8"/>
  </si>
  <si>
    <t>関西ホーチキ</t>
    <rPh sb="0" eb="2">
      <t>カンサイ</t>
    </rPh>
    <phoneticPr fontId="8"/>
  </si>
  <si>
    <t>関西ホーチキ220万</t>
    <rPh sb="0" eb="2">
      <t>カンサイ</t>
    </rPh>
    <rPh sb="9" eb="10">
      <t>マン</t>
    </rPh>
    <phoneticPr fontId="8"/>
  </si>
  <si>
    <t>当該年度特別会計修繕計</t>
    <rPh sb="0" eb="4">
      <t>トウガイネンド</t>
    </rPh>
    <rPh sb="4" eb="6">
      <t>トクベツ</t>
    </rPh>
    <rPh sb="6" eb="8">
      <t>カイケイ</t>
    </rPh>
    <rPh sb="8" eb="10">
      <t>シュウゼン</t>
    </rPh>
    <rPh sb="10" eb="11">
      <t>ケイ</t>
    </rPh>
    <phoneticPr fontId="8"/>
  </si>
  <si>
    <t>②収支決算書</t>
    <rPh sb="1" eb="3">
      <t>シュウシ</t>
    </rPh>
    <rPh sb="3" eb="5">
      <t>ケッサン</t>
    </rPh>
    <rPh sb="5" eb="6">
      <t>ショ</t>
    </rPh>
    <phoneticPr fontId="8"/>
  </si>
  <si>
    <t>上記特別会計明細には含まれていない額</t>
    <rPh sb="0" eb="2">
      <t>ジョウキ</t>
    </rPh>
    <rPh sb="2" eb="4">
      <t>トクベツ</t>
    </rPh>
    <rPh sb="4" eb="6">
      <t>カイケイ</t>
    </rPh>
    <rPh sb="6" eb="8">
      <t>メイサイ</t>
    </rPh>
    <rPh sb="10" eb="11">
      <t>フク</t>
    </rPh>
    <rPh sb="17" eb="18">
      <t>ガク</t>
    </rPh>
    <phoneticPr fontId="8"/>
  </si>
  <si>
    <t>小修繕（議案上程していない）額</t>
    <rPh sb="0" eb="1">
      <t>ショウ</t>
    </rPh>
    <rPh sb="4" eb="6">
      <t>ギアン</t>
    </rPh>
    <rPh sb="6" eb="8">
      <t>ジョウテイ</t>
    </rPh>
    <rPh sb="14" eb="15">
      <t>ガク</t>
    </rPh>
    <phoneticPr fontId="8"/>
  </si>
  <si>
    <t>2026年以降の設備想定額は②工事費内訳書（一般会計の小修繕+特別会計による修繕）による推定額を採用する。</t>
    <rPh sb="4" eb="5">
      <t>ネン</t>
    </rPh>
    <rPh sb="5" eb="7">
      <t>イコウ</t>
    </rPh>
    <rPh sb="8" eb="10">
      <t>セツビ</t>
    </rPh>
    <rPh sb="10" eb="13">
      <t>ソウテイガク</t>
    </rPh>
    <rPh sb="15" eb="18">
      <t>コウジヒ</t>
    </rPh>
    <rPh sb="18" eb="21">
      <t>ウチワケショ</t>
    </rPh>
    <rPh sb="22" eb="26">
      <t>イッパンカイケイ</t>
    </rPh>
    <rPh sb="27" eb="30">
      <t>ショウシュウゼン</t>
    </rPh>
    <rPh sb="31" eb="35">
      <t>トクベツカイケイ</t>
    </rPh>
    <rPh sb="38" eb="40">
      <t>シュウゼン</t>
    </rPh>
    <rPh sb="44" eb="46">
      <t>スイテイ</t>
    </rPh>
    <rPh sb="46" eb="47">
      <t>ガク</t>
    </rPh>
    <rPh sb="48" eb="50">
      <t>サイヨウ</t>
    </rPh>
    <phoneticPr fontId="8"/>
  </si>
  <si>
    <t>電気使用料金振替</t>
    <rPh sb="0" eb="2">
      <t>デンキ</t>
    </rPh>
    <rPh sb="2" eb="4">
      <t>シヨウ</t>
    </rPh>
    <rPh sb="4" eb="6">
      <t>リョウキン</t>
    </rPh>
    <rPh sb="6" eb="8">
      <t>フリカエ</t>
    </rPh>
    <phoneticPr fontId="8"/>
  </si>
  <si>
    <t>一式</t>
    <rPh sb="0" eb="2">
      <t>イッシキ</t>
    </rPh>
    <phoneticPr fontId="8"/>
  </si>
  <si>
    <t>2009～合計</t>
    <phoneticPr fontId="8"/>
  </si>
  <si>
    <t>エフロレッセンス除去</t>
    <rPh sb="8" eb="10">
      <t>ジョキョ</t>
    </rPh>
    <phoneticPr fontId="8"/>
  </si>
  <si>
    <t>排水ポンプ</t>
    <rPh sb="0" eb="2">
      <t>ハイスイ</t>
    </rPh>
    <phoneticPr fontId="8"/>
  </si>
  <si>
    <t>照明器具</t>
    <rPh sb="0" eb="4">
      <t>ショウメイキグ</t>
    </rPh>
    <phoneticPr fontId="8"/>
  </si>
  <si>
    <t>自家発点検整備</t>
    <rPh sb="0" eb="3">
      <t>ジカハツ</t>
    </rPh>
    <rPh sb="3" eb="7">
      <t>テンケンセイビ</t>
    </rPh>
    <phoneticPr fontId="8"/>
  </si>
  <si>
    <t>キューピクル点検改修</t>
    <rPh sb="6" eb="8">
      <t>テンケン</t>
    </rPh>
    <rPh sb="8" eb="10">
      <t>カイシュウ</t>
    </rPh>
    <phoneticPr fontId="8"/>
  </si>
  <si>
    <t>インターフォン設備</t>
    <rPh sb="7" eb="9">
      <t>セツビ</t>
    </rPh>
    <phoneticPr fontId="8"/>
  </si>
  <si>
    <t>中央監視盤</t>
    <rPh sb="0" eb="2">
      <t>チュウオウ</t>
    </rPh>
    <rPh sb="2" eb="5">
      <t>カンシバン</t>
    </rPh>
    <phoneticPr fontId="8"/>
  </si>
  <si>
    <t>防犯カメラ</t>
    <rPh sb="0" eb="2">
      <t>ボウハン</t>
    </rPh>
    <phoneticPr fontId="8"/>
  </si>
  <si>
    <t>第3回目建築工事費計</t>
    <rPh sb="0" eb="1">
      <t>ダイ</t>
    </rPh>
    <rPh sb="2" eb="4">
      <t>カイメ</t>
    </rPh>
    <rPh sb="4" eb="6">
      <t>ケンチク</t>
    </rPh>
    <rPh sb="6" eb="9">
      <t>コウジヒ</t>
    </rPh>
    <rPh sb="9" eb="10">
      <t>ケイ</t>
    </rPh>
    <phoneticPr fontId="8"/>
  </si>
  <si>
    <t>10  洗い工事</t>
    <rPh sb="4" eb="5">
      <t>アラ</t>
    </rPh>
    <rPh sb="6" eb="8">
      <t>コウジ</t>
    </rPh>
    <phoneticPr fontId="8"/>
  </si>
  <si>
    <t>0  共通仮設工事</t>
    <rPh sb="3" eb="5">
      <t>キョウツウ</t>
    </rPh>
    <phoneticPr fontId="8"/>
  </si>
  <si>
    <t>値上率</t>
    <rPh sb="0" eb="2">
      <t>ネア</t>
    </rPh>
    <rPh sb="2" eb="3">
      <t>リツ</t>
    </rPh>
    <phoneticPr fontId="8"/>
  </si>
  <si>
    <t>第2回目建築工事費計</t>
    <rPh sb="0" eb="1">
      <t>ダイ</t>
    </rPh>
    <rPh sb="2" eb="4">
      <t>カイメ</t>
    </rPh>
    <rPh sb="4" eb="6">
      <t>ケンチク</t>
    </rPh>
    <rPh sb="6" eb="8">
      <t>コウジ</t>
    </rPh>
    <rPh sb="8" eb="9">
      <t>ヒ</t>
    </rPh>
    <rPh sb="9" eb="10">
      <t>ケイ</t>
    </rPh>
    <phoneticPr fontId="8"/>
  </si>
  <si>
    <t>15年間の累計額</t>
    <rPh sb="2" eb="4">
      <t>ネンカン</t>
    </rPh>
    <rPh sb="5" eb="7">
      <t>ルイケイゴウケイ</t>
    </rPh>
    <phoneticPr fontId="8"/>
  </si>
  <si>
    <t>専有面積合計</t>
    <rPh sb="0" eb="4">
      <t>センユウメンセキ</t>
    </rPh>
    <rPh sb="4" eb="6">
      <t>ゴウケイ</t>
    </rPh>
    <phoneticPr fontId="8"/>
  </si>
  <si>
    <t>値上率(%)</t>
    <rPh sb="0" eb="1">
      <t>アタイ</t>
    </rPh>
    <rPh sb="1" eb="2">
      <t>ウエ</t>
    </rPh>
    <rPh sb="2" eb="3">
      <t>リツ</t>
    </rPh>
    <phoneticPr fontId="8"/>
  </si>
  <si>
    <t>値上げ率(%)</t>
    <rPh sb="0" eb="2">
      <t>ネア</t>
    </rPh>
    <rPh sb="3" eb="4">
      <t>リツ</t>
    </rPh>
    <phoneticPr fontId="8"/>
  </si>
  <si>
    <t>単年当たり増額</t>
    <rPh sb="0" eb="2">
      <t>タンネン</t>
    </rPh>
    <rPh sb="2" eb="3">
      <t>ア</t>
    </rPh>
    <rPh sb="5" eb="7">
      <t>ゾウガク</t>
    </rPh>
    <phoneticPr fontId="8"/>
  </si>
  <si>
    <t>15年増額累計</t>
    <rPh sb="2" eb="3">
      <t>ネン</t>
    </rPh>
    <rPh sb="3" eb="5">
      <t>ゾウガク</t>
    </rPh>
    <rPh sb="5" eb="7">
      <t>ルイケイ</t>
    </rPh>
    <phoneticPr fontId="8"/>
  </si>
  <si>
    <t>単価変更後</t>
    <rPh sb="0" eb="2">
      <t>タンカ</t>
    </rPh>
    <rPh sb="2" eb="4">
      <t>ヘンコウ</t>
    </rPh>
    <rPh sb="4" eb="5">
      <t>ゴ</t>
    </rPh>
    <phoneticPr fontId="8"/>
  </si>
  <si>
    <t>シートロック</t>
    <phoneticPr fontId="8"/>
  </si>
  <si>
    <t>物価上昇率</t>
    <rPh sb="0" eb="2">
      <t>ブッカ</t>
    </rPh>
    <rPh sb="2" eb="5">
      <t>ジョウショウリツ</t>
    </rPh>
    <phoneticPr fontId="8"/>
  </si>
  <si>
    <t>改定後合計</t>
    <rPh sb="0" eb="2">
      <t>カイテイ</t>
    </rPh>
    <rPh sb="2" eb="3">
      <t>アト</t>
    </rPh>
    <rPh sb="3" eb="5">
      <t>ゴウケイ</t>
    </rPh>
    <phoneticPr fontId="8"/>
  </si>
  <si>
    <t>従前との差額</t>
    <rPh sb="0" eb="2">
      <t>ジュウゼン</t>
    </rPh>
    <rPh sb="4" eb="6">
      <t>サガク</t>
    </rPh>
    <phoneticPr fontId="8"/>
  </si>
  <si>
    <t>セさ管理費</t>
    <rPh sb="2" eb="5">
      <t>カンリヒ</t>
    </rPh>
    <phoneticPr fontId="8"/>
  </si>
  <si>
    <t>セさ特別修繕</t>
    <rPh sb="2" eb="4">
      <t>トクベツ</t>
    </rPh>
    <rPh sb="4" eb="6">
      <t>シュウゼン</t>
    </rPh>
    <phoneticPr fontId="8"/>
  </si>
  <si>
    <t>検算</t>
    <rPh sb="0" eb="2">
      <t>ケンザン</t>
    </rPh>
    <phoneticPr fontId="8"/>
  </si>
  <si>
    <t>管理費増加分</t>
    <rPh sb="0" eb="3">
      <t>カンリヒ</t>
    </rPh>
    <rPh sb="3" eb="6">
      <t>ゾウカブン</t>
    </rPh>
    <phoneticPr fontId="8"/>
  </si>
  <si>
    <t>修繕増加分</t>
    <rPh sb="0" eb="2">
      <t>シュウゼン</t>
    </rPh>
    <rPh sb="2" eb="4">
      <t>ゾウカ</t>
    </rPh>
    <rPh sb="4" eb="5">
      <t>ブン</t>
    </rPh>
    <phoneticPr fontId="8"/>
  </si>
  <si>
    <t>計</t>
    <rPh sb="0" eb="1">
      <t>ケイ</t>
    </rPh>
    <phoneticPr fontId="8"/>
  </si>
  <si>
    <t>店舗面積</t>
    <rPh sb="0" eb="2">
      <t>テンポ</t>
    </rPh>
    <rPh sb="2" eb="4">
      <t>メンセキ</t>
    </rPh>
    <phoneticPr fontId="8"/>
  </si>
  <si>
    <t>セさ面積</t>
    <rPh sb="2" eb="4">
      <t>メンセキ</t>
    </rPh>
    <phoneticPr fontId="8"/>
  </si>
  <si>
    <t>額</t>
    <rPh sb="0" eb="1">
      <t>ガク</t>
    </rPh>
    <phoneticPr fontId="8"/>
  </si>
  <si>
    <t>現状単価</t>
    <rPh sb="0" eb="2">
      <t>ゲンジョウ</t>
    </rPh>
    <rPh sb="2" eb="4">
      <t>タンカ</t>
    </rPh>
    <phoneticPr fontId="8"/>
  </si>
  <si>
    <t>改正単価</t>
    <rPh sb="0" eb="2">
      <t>カイセイ</t>
    </rPh>
    <rPh sb="2" eb="4">
      <t>タンカ</t>
    </rPh>
    <phoneticPr fontId="8"/>
  </si>
  <si>
    <t>増減</t>
    <rPh sb="0" eb="2">
      <t>ゾウゲン</t>
    </rPh>
    <phoneticPr fontId="8"/>
  </si>
  <si>
    <t>①</t>
    <phoneticPr fontId="8"/>
  </si>
  <si>
    <t>②</t>
    <phoneticPr fontId="8"/>
  </si>
  <si>
    <t>①+②</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</si>
</sst>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411]0"/>
    <numFmt numFmtId="177" formatCode="#,##0,"/>
    <numFmt numFmtId="178" formatCode="#,##0&quot; &quot;;[Red]&quot;(&quot;#,##0&quot;)&quot;"/>
    <numFmt numFmtId="179" formatCode="#,##0;[Red]#,##0"/>
    <numFmt numFmtId="180" formatCode="#,##0&quot; &quot;"/>
    <numFmt numFmtId="181" formatCode="0.000"/>
    <numFmt numFmtId="182" formatCode="#,##0&quot; &quot;;[Red]&quot;-&quot;#,##0&quot; &quot;"/>
    <numFmt numFmtId="183" formatCode="0.0"/>
    <numFmt numFmtId="184" formatCode="#,##0.00&quot; &quot;"/>
    <numFmt numFmtId="185" formatCode="[$-411]#,##0"/>
    <numFmt numFmtId="186" formatCode="#,###;[Red]&quot;-&quot;#,###"/>
    <numFmt numFmtId="187" formatCode="#,##0.0"/>
    <numFmt numFmtId="188" formatCode="#,###.0;[Red]&quot;-&quot;#,###.0"/>
    <numFmt numFmtId="189" formatCode="[$-411]#,##0;[Red][$-411]&quot;-&quot;#,##0"/>
    <numFmt numFmtId="190" formatCode="#,##0.0&quot; &quot;"/>
    <numFmt numFmtId="191" formatCode="[$-411]General"/>
    <numFmt numFmtId="192" formatCode="#,##0_ ;[Red]\-#,##0\ "/>
    <numFmt numFmtId="193" formatCode="#,##0.00_ ;[Red]\-#,##0.00\ "/>
    <numFmt numFmtId="194" formatCode="#,##0_ "/>
    <numFmt numFmtId="195" formatCode="#,##0.00_ "/>
    <numFmt numFmtId="196" formatCode="0.00_);[Red]\(0.00\)"/>
    <numFmt numFmtId="197" formatCode="0_ ;[Red]\-0\ "/>
    <numFmt numFmtId="198" formatCode="#,##0_);[Red]\(#,##0\)"/>
    <numFmt numFmtId="199" formatCode="0.00_ "/>
    <numFmt numFmtId="200" formatCode="#,##0.000;[Red]#,##0.000"/>
    <numFmt numFmtId="201" formatCode="#,##0.000_ "/>
  </numFmts>
  <fonts count="105">
    <font>
      <sz val="11"/>
      <color theme="1"/>
      <name val="Arial"/>
      <family val="2"/>
    </font>
    <font>
      <sz val="10"/>
      <color theme="1"/>
      <name val="ＭＳ Ｐゴシック"/>
      <family val="3"/>
      <charset val="128"/>
    </font>
    <font>
      <sz val="10"/>
      <color rgb="FF000000"/>
      <name val="Times New Roman"/>
      <family val="1"/>
    </font>
    <font>
      <b/>
      <i/>
      <sz val="16"/>
      <color theme="1"/>
      <name val="Arial"/>
      <family val="2"/>
    </font>
    <font>
      <b/>
      <i/>
      <u/>
      <sz val="11"/>
      <color theme="1"/>
      <name val="Arial"/>
      <family val="2"/>
    </font>
    <font>
      <sz val="8"/>
      <color rgb="FF000000"/>
      <name val="BIZ UDゴシック"/>
      <family val="3"/>
      <charset val="128"/>
    </font>
    <font>
      <sz val="8"/>
      <color theme="1"/>
      <name val="BIZ UDゴシック"/>
      <family val="3"/>
      <charset val="128"/>
    </font>
    <font>
      <sz val="6"/>
      <color theme="1"/>
      <name val="BIZ UDゴシック"/>
      <family val="3"/>
      <charset val="128"/>
    </font>
    <font>
      <sz val="6"/>
      <name val="ＭＳ Ｐゴシック"/>
      <family val="3"/>
      <charset val="128"/>
    </font>
    <font>
      <sz val="8"/>
      <color theme="1"/>
      <name val="Segoe UI Symbol"/>
      <family val="2"/>
    </font>
    <font>
      <sz val="8"/>
      <color theme="1"/>
      <name val="ＭＳ Ｐゴシック"/>
      <family val="3"/>
      <charset val="128"/>
    </font>
    <font>
      <sz val="7"/>
      <color rgb="FF000000"/>
      <name val="MS PGothic"/>
      <family val="3"/>
      <charset val="128"/>
    </font>
    <font>
      <sz val="10"/>
      <color rgb="FF000000"/>
      <name val="ＭＳ Ｐゴシック1"/>
      <family val="3"/>
      <charset val="128"/>
    </font>
    <font>
      <sz val="13"/>
      <color rgb="FF000000"/>
      <name val="BIZ UDPゴシック"/>
      <family val="3"/>
      <charset val="128"/>
    </font>
    <font>
      <sz val="8"/>
      <color rgb="FF000000"/>
      <name val="MS Gothic"/>
    </font>
    <font>
      <sz val="8"/>
      <color rgb="FF000000"/>
      <name val="BIZ UDPゴシック"/>
      <family val="3"/>
      <charset val="128"/>
    </font>
    <font>
      <sz val="9"/>
      <color indexed="81"/>
      <name val="MS P ゴシック"/>
      <family val="3"/>
      <charset val="128"/>
    </font>
    <font>
      <b/>
      <sz val="9"/>
      <color indexed="81"/>
      <name val="MS P ゴシック"/>
      <family val="3"/>
      <charset val="128"/>
    </font>
    <font>
      <sz val="9"/>
      <color rgb="FF000000"/>
      <name val="MS PGothic"/>
      <family val="3"/>
      <charset val="128"/>
    </font>
    <font>
      <sz val="8"/>
      <color rgb="FFFF0000"/>
      <name val="BIZ UDゴシック"/>
      <family val="3"/>
      <charset val="128"/>
    </font>
    <font>
      <b/>
      <sz val="9"/>
      <color rgb="FF000000"/>
      <name val="MS PGothic1"/>
    </font>
    <font>
      <sz val="10"/>
      <color rgb="FF000000"/>
      <name val="MS Gothic"/>
    </font>
    <font>
      <sz val="6"/>
      <color rgb="FF000000"/>
      <name val="BIZ UDPゴシック"/>
      <family val="3"/>
      <charset val="128"/>
    </font>
    <font>
      <sz val="7"/>
      <color rgb="FF000000"/>
      <name val="BIZ UDPゴシック"/>
      <family val="3"/>
      <charset val="128"/>
    </font>
    <font>
      <sz val="5.5"/>
      <color rgb="FF000000"/>
      <name val="BIZ UDPゴシック"/>
      <family val="3"/>
      <charset val="128"/>
    </font>
    <font>
      <b/>
      <sz val="7"/>
      <color rgb="FF0070C0"/>
      <name val="BIZ UDPゴシック"/>
      <family val="3"/>
      <charset val="128"/>
    </font>
    <font>
      <sz val="7"/>
      <color theme="1"/>
      <name val="BIZ UDPゴシック"/>
      <family val="3"/>
      <charset val="128"/>
    </font>
    <font>
      <sz val="7"/>
      <color rgb="FF000000"/>
      <name val="ＭＳ Ｐゴシック1"/>
      <family val="3"/>
      <charset val="128"/>
    </font>
    <font>
      <b/>
      <sz val="7"/>
      <color rgb="FF000000"/>
      <name val="Times New Roman"/>
      <family val="1"/>
    </font>
    <font>
      <sz val="7"/>
      <color rgb="FF000000"/>
      <name val="BIZ UDゴシック"/>
      <family val="3"/>
      <charset val="128"/>
    </font>
    <font>
      <b/>
      <sz val="7"/>
      <color rgb="FF0066CC"/>
      <name val="Times New Roman"/>
      <family val="1"/>
    </font>
    <font>
      <sz val="7"/>
      <color rgb="FF000000"/>
      <name val="メイリオ"/>
      <family val="3"/>
      <charset val="128"/>
    </font>
    <font>
      <sz val="7"/>
      <color rgb="FF000000"/>
      <name val="MS Gothic"/>
    </font>
    <font>
      <sz val="6"/>
      <color rgb="FF000000"/>
      <name val="MS Gothic1"/>
    </font>
    <font>
      <b/>
      <u/>
      <sz val="7"/>
      <color rgb="FF0070C0"/>
      <name val="BIZ UDPゴシック"/>
      <family val="3"/>
      <charset val="128"/>
    </font>
    <font>
      <b/>
      <sz val="7"/>
      <color rgb="FF000000"/>
      <name val="ＭＳ Ｐゴシック1"/>
      <family val="3"/>
      <charset val="128"/>
    </font>
    <font>
      <sz val="6"/>
      <color rgb="FF000000"/>
      <name val="MS Gothic"/>
    </font>
    <font>
      <sz val="7"/>
      <color rgb="FF000000"/>
      <name val="Times New Roman"/>
      <family val="1"/>
    </font>
    <font>
      <b/>
      <sz val="6"/>
      <color rgb="FF000000"/>
      <name val="BIZ UDPゴシック"/>
      <family val="3"/>
      <charset val="128"/>
    </font>
    <font>
      <sz val="7"/>
      <color rgb="FF000000"/>
      <name val="MS Gothic1"/>
    </font>
    <font>
      <b/>
      <u/>
      <sz val="7"/>
      <color rgb="FF0066CC"/>
      <name val="BIZ UDゴシック"/>
      <family val="3"/>
      <charset val="128"/>
    </font>
    <font>
      <b/>
      <u/>
      <sz val="7"/>
      <color rgb="FF0070C0"/>
      <name val="BIZ UDゴシック"/>
      <family val="3"/>
      <charset val="128"/>
    </font>
    <font>
      <u/>
      <sz val="7"/>
      <color rgb="FF0070C0"/>
      <name val="BIZ UDゴシック"/>
      <family val="3"/>
      <charset val="128"/>
    </font>
    <font>
      <b/>
      <sz val="7"/>
      <color rgb="FF0066CC"/>
      <name val="BIZ UDゴシック"/>
      <family val="3"/>
      <charset val="128"/>
    </font>
    <font>
      <u/>
      <sz val="7"/>
      <color rgb="FF000000"/>
      <name val="BIZ UDゴシック"/>
      <family val="3"/>
      <charset val="128"/>
    </font>
    <font>
      <b/>
      <sz val="7"/>
      <color rgb="FF000000"/>
      <name val="BIZ UDゴシック"/>
      <family val="3"/>
      <charset val="128"/>
    </font>
    <font>
      <b/>
      <sz val="7"/>
      <color rgb="FF0070C0"/>
      <name val="BIZ UDゴシック"/>
      <family val="3"/>
      <charset val="128"/>
    </font>
    <font>
      <sz val="7"/>
      <color theme="1"/>
      <name val="Calibri"/>
      <family val="2"/>
    </font>
    <font>
      <sz val="7"/>
      <color theme="1"/>
      <name val="BIZ UDゴシック"/>
      <family val="3"/>
      <charset val="128"/>
    </font>
    <font>
      <sz val="7"/>
      <color rgb="FF0070C0"/>
      <name val="BIZ UDゴシック"/>
      <family val="3"/>
      <charset val="128"/>
    </font>
    <font>
      <b/>
      <sz val="7"/>
      <color rgb="FF4EA72E"/>
      <name val="BIZ UDゴシック"/>
      <family val="3"/>
      <charset val="128"/>
    </font>
    <font>
      <b/>
      <u/>
      <sz val="7"/>
      <color rgb="FF4EA72E"/>
      <name val="BIZ UDゴシック"/>
      <family val="3"/>
      <charset val="128"/>
    </font>
    <font>
      <b/>
      <u/>
      <sz val="7"/>
      <color rgb="FF000000"/>
      <name val="BIZ UDゴシック"/>
      <family val="3"/>
      <charset val="128"/>
    </font>
    <font>
      <b/>
      <u/>
      <sz val="7"/>
      <color rgb="FF156082"/>
      <name val="BIZ UDゴシック"/>
      <family val="3"/>
      <charset val="128"/>
    </font>
    <font>
      <sz val="7"/>
      <color rgb="FF4EA72E"/>
      <name val="BIZ UDゴシック"/>
      <family val="3"/>
      <charset val="128"/>
    </font>
    <font>
      <u/>
      <sz val="7"/>
      <color rgb="FF156082"/>
      <name val="BIZ UDゴシック"/>
      <family val="3"/>
      <charset val="128"/>
    </font>
    <font>
      <b/>
      <u/>
      <sz val="7"/>
      <color rgb="FF0066CC"/>
      <name val="BIZ UDPゴシック"/>
      <family val="3"/>
      <charset val="128"/>
    </font>
    <font>
      <b/>
      <sz val="8"/>
      <color rgb="FF000000"/>
      <name val="BIZ UDゴシック"/>
      <family val="3"/>
      <charset val="128"/>
    </font>
    <font>
      <sz val="8"/>
      <color indexed="8"/>
      <name val="BIZ UDゴシック"/>
      <family val="3"/>
      <charset val="128"/>
    </font>
    <font>
      <sz val="8"/>
      <color indexed="81"/>
      <name val="BIZ UDゴシック"/>
      <family val="3"/>
      <charset val="128"/>
    </font>
    <font>
      <sz val="6"/>
      <color indexed="8"/>
      <name val="BIZ UDゴシック"/>
      <family val="3"/>
      <charset val="128"/>
    </font>
    <font>
      <sz val="6"/>
      <name val="ＭＳ Ｐゴシック"/>
      <family val="2"/>
      <charset val="128"/>
    </font>
    <font>
      <sz val="10"/>
      <color indexed="8"/>
      <name val="ＭＳ Ｐゴシック"/>
      <family val="3"/>
      <charset val="128"/>
    </font>
    <font>
      <sz val="5"/>
      <color indexed="8"/>
      <name val="BIZ UDゴシック"/>
      <family val="3"/>
      <charset val="128"/>
    </font>
    <font>
      <sz val="8"/>
      <color indexed="81"/>
      <name val="BIZ UDPゴシック"/>
      <family val="3"/>
      <charset val="128"/>
    </font>
    <font>
      <sz val="9"/>
      <color rgb="FF000000"/>
      <name val="BIZ UDゴシック"/>
      <family val="3"/>
      <charset val="128"/>
    </font>
    <font>
      <b/>
      <sz val="9"/>
      <color rgb="FF000000"/>
      <name val="BIZ UDゴシック"/>
      <family val="3"/>
      <charset val="128"/>
    </font>
    <font>
      <sz val="9"/>
      <color theme="1"/>
      <name val="BIZ UDゴシック"/>
      <family val="3"/>
      <charset val="128"/>
    </font>
    <font>
      <sz val="10"/>
      <color rgb="FF000000"/>
      <name val="ＭＳ Ｐゴシック"/>
      <family val="3"/>
      <charset val="128"/>
    </font>
    <font>
      <b/>
      <sz val="8"/>
      <color theme="3" tint="0.249977111117893"/>
      <name val="BIZ UDゴシック"/>
      <family val="3"/>
      <charset val="128"/>
    </font>
    <font>
      <sz val="8"/>
      <color indexed="10"/>
      <name val="BIZ UDゴシック"/>
      <family val="3"/>
      <charset val="128"/>
    </font>
    <font>
      <sz val="6"/>
      <color rgb="FF000000"/>
      <name val="BIZ UDゴシック"/>
      <family val="3"/>
      <charset val="128"/>
    </font>
    <font>
      <b/>
      <sz val="8"/>
      <color theme="1"/>
      <name val="BIZ UDゴシック"/>
      <family val="3"/>
      <charset val="128"/>
    </font>
    <font>
      <sz val="8"/>
      <color rgb="FF000000"/>
      <name val="Segoe UI Symbol"/>
      <family val="3"/>
    </font>
    <font>
      <sz val="8"/>
      <color theme="1"/>
      <name val="Segoe UI Symbol"/>
      <family val="3"/>
    </font>
    <font>
      <sz val="8"/>
      <name val="BIZ UDゴシック"/>
      <family val="3"/>
      <charset val="128"/>
    </font>
    <font>
      <sz val="10"/>
      <color rgb="FF000000"/>
      <name val="BIZ UDゴシック"/>
      <family val="3"/>
      <charset val="128"/>
    </font>
    <font>
      <b/>
      <i/>
      <sz val="8"/>
      <color theme="3" tint="0.249977111117893"/>
      <name val="BIZ UDゴシック"/>
      <family val="3"/>
      <charset val="128"/>
    </font>
    <font>
      <i/>
      <sz val="8"/>
      <color rgb="FF000000"/>
      <name val="BIZ UDゴシック"/>
      <family val="3"/>
      <charset val="128"/>
    </font>
    <font>
      <i/>
      <sz val="8"/>
      <color theme="9"/>
      <name val="BIZ UDゴシック"/>
      <family val="3"/>
      <charset val="128"/>
    </font>
    <font>
      <b/>
      <i/>
      <sz val="8"/>
      <color theme="9"/>
      <name val="BIZ UDゴシック"/>
      <family val="3"/>
      <charset val="128"/>
    </font>
    <font>
      <b/>
      <i/>
      <sz val="8"/>
      <color rgb="FF0070C0"/>
      <name val="BIZ UDゴシック"/>
      <family val="3"/>
      <charset val="128"/>
    </font>
    <font>
      <b/>
      <i/>
      <sz val="8"/>
      <color theme="5" tint="-0.249977111117893"/>
      <name val="BIZ UDゴシック"/>
      <family val="3"/>
      <charset val="128"/>
    </font>
    <font>
      <b/>
      <i/>
      <sz val="8"/>
      <color theme="4"/>
      <name val="BIZ UDゴシック"/>
      <family val="3"/>
      <charset val="128"/>
    </font>
    <font>
      <sz val="11"/>
      <color theme="1"/>
      <name val="Arial"/>
      <family val="2"/>
    </font>
    <font>
      <sz val="7"/>
      <color rgb="FF000000"/>
      <name val="ＭＳ Ｐゴシック"/>
      <family val="3"/>
      <charset val="128"/>
    </font>
    <font>
      <u/>
      <sz val="7"/>
      <color rgb="FF0066CC"/>
      <name val="BIZ UDゴシック"/>
      <family val="3"/>
      <charset val="128"/>
    </font>
    <font>
      <sz val="7"/>
      <color rgb="FF000000"/>
      <name val="Segoe UI Symbol"/>
      <family val="3"/>
    </font>
    <font>
      <b/>
      <sz val="9"/>
      <color rgb="FF0070C0"/>
      <name val="BIZ UDゴシック"/>
      <family val="3"/>
      <charset val="128"/>
    </font>
    <font>
      <b/>
      <sz val="9"/>
      <color rgb="FF0070C0"/>
      <name val="Arial"/>
      <family val="2"/>
    </font>
    <font>
      <b/>
      <sz val="8"/>
      <name val="BIZ UDゴシック"/>
      <family val="3"/>
      <charset val="128"/>
    </font>
    <font>
      <i/>
      <sz val="7"/>
      <color rgb="FF000000"/>
      <name val="BIZ UDゴシック"/>
      <family val="3"/>
      <charset val="128"/>
    </font>
    <font>
      <sz val="7"/>
      <color theme="4" tint="0.79998168889431442"/>
      <name val="BIZ UDゴシック"/>
      <family val="3"/>
      <charset val="128"/>
    </font>
    <font>
      <i/>
      <sz val="8"/>
      <color theme="1"/>
      <name val="BIZ UDゴシック"/>
      <family val="3"/>
      <charset val="128"/>
    </font>
    <font>
      <b/>
      <i/>
      <sz val="7"/>
      <color rgb="FF000000"/>
      <name val="BIZ UDゴシック"/>
      <family val="3"/>
      <charset val="128"/>
    </font>
    <font>
      <b/>
      <i/>
      <sz val="7"/>
      <name val="BIZ UDゴシック"/>
      <family val="3"/>
      <charset val="128"/>
    </font>
    <font>
      <sz val="7"/>
      <color rgb="FF7030A0"/>
      <name val="BIZ UDゴシック"/>
      <family val="3"/>
      <charset val="128"/>
    </font>
    <font>
      <b/>
      <i/>
      <sz val="7"/>
      <color rgb="FF7030A0"/>
      <name val="BIZ UDゴシック"/>
      <family val="3"/>
      <charset val="128"/>
    </font>
    <font>
      <b/>
      <sz val="7"/>
      <color theme="0"/>
      <name val="BIZ UDゴシック"/>
      <family val="3"/>
      <charset val="128"/>
    </font>
    <font>
      <sz val="5"/>
      <name val="BIZ UDゴシック"/>
      <family val="3"/>
      <charset val="128"/>
    </font>
    <font>
      <b/>
      <i/>
      <sz val="8"/>
      <color rgb="FF000000"/>
      <name val="BIZ UDゴシック"/>
      <family val="3"/>
      <charset val="128"/>
    </font>
    <font>
      <b/>
      <sz val="8"/>
      <color rgb="FFFF0000"/>
      <name val="BIZ UDゴシック"/>
      <family val="3"/>
      <charset val="128"/>
    </font>
    <font>
      <b/>
      <sz val="9"/>
      <color theme="4"/>
      <name val="BIZ UDゴシック"/>
      <family val="3"/>
      <charset val="128"/>
    </font>
    <font>
      <b/>
      <sz val="10"/>
      <color rgb="FF0070C0"/>
      <name val="ＭＳ Ｐゴシック1"/>
      <family val="3"/>
      <charset val="128"/>
    </font>
    <font>
      <b/>
      <sz val="10"/>
      <color rgb="FF0070C0"/>
      <name val="ＭＳ Ｐゴシック"/>
      <family val="3"/>
      <charset val="128"/>
    </font>
  </fonts>
  <fills count="42">
    <fill>
      <patternFill patternType="none"/>
    </fill>
    <fill>
      <patternFill patternType="gray125"/>
    </fill>
    <fill>
      <patternFill patternType="solid">
        <fgColor rgb="FFFFCC99"/>
        <bgColor rgb="FFFFCC99"/>
      </patternFill>
    </fill>
    <fill>
      <patternFill patternType="solid">
        <fgColor rgb="FFFFFF00"/>
        <bgColor rgb="FFFFFF00"/>
      </patternFill>
    </fill>
    <fill>
      <patternFill patternType="solid">
        <fgColor rgb="FFD1D1D1"/>
        <bgColor rgb="FFD1D1D1"/>
      </patternFill>
    </fill>
    <fill>
      <patternFill patternType="solid">
        <fgColor rgb="FFFFFFFF"/>
        <bgColor rgb="FFFFFFFF"/>
      </patternFill>
    </fill>
    <fill>
      <patternFill patternType="solid">
        <fgColor rgb="FFC1E5F5"/>
        <bgColor rgb="FFC1E5F5"/>
      </patternFill>
    </fill>
    <fill>
      <patternFill patternType="solid">
        <fgColor rgb="FFFFFF99"/>
        <bgColor rgb="FFFFFF99"/>
      </patternFill>
    </fill>
    <fill>
      <patternFill patternType="solid">
        <fgColor rgb="FFD9D9D9"/>
        <bgColor rgb="FFD9D9D9"/>
      </patternFill>
    </fill>
    <fill>
      <patternFill patternType="solid">
        <fgColor rgb="FFFBE3D6"/>
        <bgColor rgb="FFFBE3D6"/>
      </patternFill>
    </fill>
    <fill>
      <patternFill patternType="solid">
        <fgColor rgb="FFEEEEEE"/>
        <bgColor rgb="FFEEEEEE"/>
      </patternFill>
    </fill>
    <fill>
      <patternFill patternType="solid">
        <fgColor rgb="FFFFFFCC"/>
        <bgColor rgb="FFFFFFCC"/>
      </patternFill>
    </fill>
    <fill>
      <patternFill patternType="solid">
        <fgColor rgb="FFDCEAF7"/>
        <bgColor rgb="FFDCEAF7"/>
      </patternFill>
    </fill>
    <fill>
      <patternFill patternType="solid">
        <fgColor rgb="FFF6C6AD"/>
        <bgColor rgb="FFF6C6AD"/>
      </patternFill>
    </fill>
    <fill>
      <patternFill patternType="solid">
        <fgColor rgb="FF7F7F7F"/>
        <bgColor rgb="FF7F7F7F"/>
      </patternFill>
    </fill>
    <fill>
      <patternFill patternType="solid">
        <fgColor theme="0"/>
        <bgColor indexed="26"/>
      </patternFill>
    </fill>
    <fill>
      <patternFill patternType="solid">
        <fgColor theme="0"/>
        <bgColor indexed="64"/>
      </patternFill>
    </fill>
    <fill>
      <patternFill patternType="solid">
        <fgColor indexed="47"/>
        <bgColor indexed="22"/>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FFFFF"/>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1" tint="0.499984740745262"/>
        <bgColor rgb="FF7F7F7F"/>
      </patternFill>
    </fill>
    <fill>
      <patternFill patternType="solid">
        <fgColor theme="9" tint="0.79998168889431442"/>
        <bgColor rgb="FFDCEAF7"/>
      </patternFill>
    </fill>
    <fill>
      <patternFill patternType="solid">
        <fgColor theme="2" tint="-9.9978637043366805E-2"/>
        <bgColor indexed="64"/>
      </patternFill>
    </fill>
    <fill>
      <patternFill patternType="solid">
        <fgColor theme="2" tint="-9.9978637043366805E-2"/>
        <bgColor rgb="FFDCEAF7"/>
      </patternFill>
    </fill>
    <fill>
      <patternFill patternType="solid">
        <fgColor theme="3" tint="0.89999084444715716"/>
        <bgColor indexed="64"/>
      </patternFill>
    </fill>
    <fill>
      <patternFill patternType="solid">
        <fgColor theme="9" tint="0.79998168889431442"/>
        <bgColor rgb="FFC1E5F5"/>
      </patternFill>
    </fill>
    <fill>
      <patternFill patternType="solid">
        <fgColor theme="9" tint="0.59999389629810485"/>
        <bgColor rgb="FFD9F2D0"/>
      </patternFill>
    </fill>
    <fill>
      <patternFill patternType="solid">
        <fgColor rgb="FFFFFF00"/>
        <bgColor rgb="FFFFFF99"/>
      </patternFill>
    </fill>
    <fill>
      <patternFill patternType="solid">
        <fgColor theme="9" tint="0.79998168889431442"/>
        <bgColor rgb="FFFFCC99"/>
      </patternFill>
    </fill>
    <fill>
      <patternFill patternType="solid">
        <fgColor theme="9" tint="0.79998168889431442"/>
        <bgColor rgb="FFFBE3D6"/>
      </patternFill>
    </fill>
    <fill>
      <patternFill patternType="solid">
        <fgColor theme="8" tint="0.79998168889431442"/>
        <bgColor rgb="FFFBE3D6"/>
      </patternFill>
    </fill>
    <fill>
      <patternFill patternType="solid">
        <fgColor theme="5" tint="0.79998168889431442"/>
        <bgColor indexed="26"/>
      </patternFill>
    </fill>
    <fill>
      <patternFill patternType="solid">
        <fgColor theme="2"/>
        <bgColor rgb="FFDCEAF7"/>
      </patternFill>
    </fill>
    <fill>
      <patternFill patternType="solid">
        <fgColor theme="2"/>
        <bgColor indexed="64"/>
      </patternFill>
    </fill>
    <fill>
      <patternFill patternType="solid">
        <fgColor theme="6" tint="0.79998168889431442"/>
        <bgColor indexed="64"/>
      </patternFill>
    </fill>
  </fills>
  <borders count="17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E97132"/>
      </left>
      <right/>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double">
        <color rgb="FF000000"/>
      </left>
      <right/>
      <top/>
      <bottom/>
      <diagonal/>
    </border>
    <border>
      <left style="double">
        <color rgb="FF0066FF"/>
      </left>
      <right style="double">
        <color rgb="FF0066FF"/>
      </right>
      <top/>
      <bottom/>
      <diagonal/>
    </border>
    <border>
      <left style="double">
        <color rgb="FF0066FF"/>
      </left>
      <right/>
      <top/>
      <bottom/>
      <diagonal/>
    </border>
    <border>
      <left style="thin">
        <color rgb="FF0000FF"/>
      </left>
      <right/>
      <top/>
      <bottom/>
      <diagonal/>
    </border>
    <border>
      <left style="thin">
        <color rgb="FF0070C0"/>
      </left>
      <right style="thin">
        <color rgb="FF0070C0"/>
      </right>
      <top style="thin">
        <color rgb="FF0070C0"/>
      </top>
      <bottom style="thin">
        <color rgb="FF0070C0"/>
      </bottom>
      <diagonal/>
    </border>
    <border>
      <left style="thin">
        <color rgb="FF000000"/>
      </left>
      <right/>
      <top/>
      <bottom style="thin">
        <color rgb="FF000000"/>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top style="thin">
        <color rgb="FF000000"/>
      </top>
      <bottom/>
      <diagonal/>
    </border>
    <border>
      <left style="double">
        <color rgb="FF0066FF"/>
      </left>
      <right style="double">
        <color rgb="FF0066FF"/>
      </right>
      <top style="thin">
        <color rgb="FF000000"/>
      </top>
      <bottom/>
      <diagonal/>
    </border>
    <border>
      <left style="double">
        <color rgb="FF0066FF"/>
      </left>
      <right/>
      <top style="thin">
        <color rgb="FF000000"/>
      </top>
      <bottom/>
      <diagonal/>
    </border>
    <border>
      <left style="thin">
        <color rgb="FF0000FF"/>
      </left>
      <right/>
      <top style="thin">
        <color rgb="FF000000"/>
      </top>
      <bottom/>
      <diagonal/>
    </border>
    <border>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theme="5"/>
      </left>
      <right/>
      <top/>
      <bottom/>
      <diagonal/>
    </border>
    <border>
      <left style="thin">
        <color theme="5"/>
      </left>
      <right style="thin">
        <color rgb="FF000000"/>
      </right>
      <top/>
      <bottom style="thin">
        <color rgb="FF000000"/>
      </bottom>
      <diagonal/>
    </border>
    <border>
      <left/>
      <right/>
      <top style="thin">
        <color indexed="64"/>
      </top>
      <bottom/>
      <diagonal/>
    </border>
    <border>
      <left style="thin">
        <color indexed="64"/>
      </left>
      <right/>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rgb="FF00B050"/>
      </left>
      <right style="medium">
        <color rgb="FF00B050"/>
      </right>
      <top style="medium">
        <color rgb="FF00B050"/>
      </top>
      <bottom style="medium">
        <color rgb="FF00B050"/>
      </bottom>
      <diagonal/>
    </border>
    <border>
      <left style="thin">
        <color auto="1"/>
      </left>
      <right style="thin">
        <color rgb="FF000000"/>
      </right>
      <top/>
      <bottom/>
      <diagonal/>
    </border>
    <border>
      <left style="thin">
        <color indexed="64"/>
      </left>
      <right style="thin">
        <color rgb="FF000000"/>
      </right>
      <top/>
      <bottom style="thin">
        <color rgb="FF000000"/>
      </bottom>
      <diagonal/>
    </border>
    <border>
      <left/>
      <right style="thin">
        <color indexed="64"/>
      </right>
      <top/>
      <bottom/>
      <diagonal/>
    </border>
    <border>
      <left/>
      <right style="thin">
        <color indexed="64"/>
      </right>
      <top style="thin">
        <color rgb="FF000000"/>
      </top>
      <bottom/>
      <diagonal/>
    </border>
    <border>
      <left/>
      <right style="thin">
        <color indexed="64"/>
      </right>
      <top/>
      <bottom style="thin">
        <color rgb="FF0070C0"/>
      </bottom>
      <diagonal/>
    </border>
    <border>
      <left/>
      <right style="double">
        <color rgb="FF0066FF"/>
      </right>
      <top/>
      <bottom/>
      <diagonal/>
    </border>
    <border>
      <left/>
      <right style="double">
        <color rgb="FF0066FF"/>
      </right>
      <top/>
      <bottom style="thin">
        <color auto="1"/>
      </bottom>
      <diagonal/>
    </border>
    <border>
      <left/>
      <right style="double">
        <color rgb="FF0066FF"/>
      </right>
      <top style="thin">
        <color auto="1"/>
      </top>
      <bottom/>
      <diagonal/>
    </border>
    <border>
      <left style="double">
        <color rgb="FF0066FF"/>
      </left>
      <right/>
      <top/>
      <bottom style="thin">
        <color auto="1"/>
      </bottom>
      <diagonal/>
    </border>
    <border>
      <left style="double">
        <color rgb="FF0066FF"/>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style="thin">
        <color auto="1"/>
      </top>
      <bottom/>
      <diagonal/>
    </border>
    <border>
      <left style="thin">
        <color rgb="FF000000"/>
      </left>
      <right style="thin">
        <color indexed="64"/>
      </right>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double">
        <color rgb="FF000000"/>
      </right>
      <top style="thin">
        <color rgb="FF000000"/>
      </top>
      <bottom style="medium">
        <color indexed="64"/>
      </bottom>
      <diagonal/>
    </border>
    <border>
      <left/>
      <right/>
      <top/>
      <bottom style="medium">
        <color indexed="64"/>
      </bottom>
      <diagonal/>
    </border>
    <border>
      <left/>
      <right/>
      <top style="thin">
        <color rgb="FF000000"/>
      </top>
      <bottom style="medium">
        <color indexed="64"/>
      </bottom>
      <diagonal/>
    </border>
    <border>
      <left style="double">
        <color rgb="FF000000"/>
      </left>
      <right/>
      <top/>
      <bottom style="medium">
        <color indexed="64"/>
      </bottom>
      <diagonal/>
    </border>
    <border>
      <left/>
      <right style="thin">
        <color indexed="64"/>
      </right>
      <top/>
      <bottom style="medium">
        <color indexed="64"/>
      </bottom>
      <diagonal/>
    </border>
    <border>
      <left style="double">
        <color rgb="FF0066FF"/>
      </left>
      <right style="double">
        <color rgb="FF0066FF"/>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double">
        <color rgb="FF0066FF"/>
      </left>
      <right/>
      <top style="thin">
        <color auto="1"/>
      </top>
      <bottom style="thin">
        <color auto="1"/>
      </bottom>
      <diagonal/>
    </border>
    <border>
      <left/>
      <right style="thin">
        <color rgb="FF000000"/>
      </right>
      <top style="thin">
        <color auto="1"/>
      </top>
      <bottom style="thin">
        <color auto="1"/>
      </bottom>
      <diagonal/>
    </border>
    <border>
      <left style="double">
        <color rgb="FF0066FF"/>
      </left>
      <right/>
      <top style="thin">
        <color auto="1"/>
      </top>
      <bottom style="thin">
        <color auto="1"/>
      </bottom>
      <diagonal/>
    </border>
    <border>
      <left style="thin">
        <color indexed="64"/>
      </left>
      <right style="thin">
        <color indexed="64"/>
      </right>
      <top style="thin">
        <color auto="1"/>
      </top>
      <bottom style="thin">
        <color auto="1"/>
      </bottom>
      <diagonal/>
    </border>
    <border>
      <left/>
      <right style="thin">
        <color indexed="64"/>
      </right>
      <top style="thin">
        <color auto="1"/>
      </top>
      <bottom style="thin">
        <color auto="1"/>
      </bottom>
      <diagonal/>
    </border>
    <border>
      <left style="double">
        <color rgb="FF0066FF"/>
      </left>
      <right/>
      <top style="thin">
        <color auto="1"/>
      </top>
      <bottom style="medium">
        <color indexed="64"/>
      </bottom>
      <diagonal/>
    </border>
    <border>
      <left style="thin">
        <color indexed="64"/>
      </left>
      <right style="thin">
        <color indexed="64"/>
      </right>
      <top style="thin">
        <color auto="1"/>
      </top>
      <bottom style="medium">
        <color indexed="64"/>
      </bottom>
      <diagonal/>
    </border>
    <border>
      <left/>
      <right style="thin">
        <color indexed="64"/>
      </right>
      <top style="thin">
        <color auto="1"/>
      </top>
      <bottom style="medium">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indexed="64"/>
      </left>
      <right style="thin">
        <color rgb="FF000000"/>
      </right>
      <top style="thin">
        <color indexed="64"/>
      </top>
      <bottom style="thin">
        <color indexed="64"/>
      </bottom>
      <diagonal/>
    </border>
    <border>
      <left style="thin">
        <color rgb="FF000000"/>
      </left>
      <right style="thin">
        <color auto="1"/>
      </right>
      <top style="thin">
        <color auto="1"/>
      </top>
      <bottom style="thin">
        <color auto="1"/>
      </bottom>
      <diagonal/>
    </border>
    <border>
      <left style="thin">
        <color auto="1"/>
      </left>
      <right style="double">
        <color rgb="FF0066FF"/>
      </right>
      <top style="thin">
        <color auto="1"/>
      </top>
      <bottom style="thin">
        <color auto="1"/>
      </bottom>
      <diagonal/>
    </border>
    <border>
      <left/>
      <right style="thin">
        <color indexed="64"/>
      </right>
      <top/>
      <bottom style="thin">
        <color auto="1"/>
      </bottom>
      <diagonal/>
    </border>
    <border>
      <left style="thin">
        <color indexed="64"/>
      </left>
      <right style="thin">
        <color rgb="FF000000"/>
      </right>
      <top/>
      <bottom style="thin">
        <color indexed="64"/>
      </bottom>
      <diagonal/>
    </border>
    <border>
      <left style="thin">
        <color indexed="64"/>
      </left>
      <right/>
      <top style="thin">
        <color auto="1"/>
      </top>
      <bottom style="thin">
        <color auto="1"/>
      </bottom>
      <diagonal/>
    </border>
    <border>
      <left/>
      <right style="double">
        <color rgb="FF000000"/>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style="double">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indexed="64"/>
      </left>
      <right style="thin">
        <color indexed="64"/>
      </right>
      <top/>
      <bottom style="double">
        <color indexed="64"/>
      </bottom>
      <diagonal/>
    </border>
    <border>
      <left style="thin">
        <color indexed="64"/>
      </left>
      <right style="thin">
        <color indexed="64"/>
      </right>
      <top style="thin">
        <color rgb="FF000000"/>
      </top>
      <bottom style="medium">
        <color indexed="64"/>
      </bottom>
      <diagonal/>
    </border>
    <border>
      <left/>
      <right/>
      <top/>
      <bottom style="double">
        <color indexed="64"/>
      </bottom>
      <diagonal/>
    </border>
    <border>
      <left/>
      <right style="double">
        <color rgb="FF0066FF"/>
      </right>
      <top/>
      <bottom style="medium">
        <color indexed="64"/>
      </bottom>
      <diagonal/>
    </border>
    <border>
      <left style="thin">
        <color auto="1"/>
      </left>
      <right style="double">
        <color rgb="FF0070C0"/>
      </right>
      <top style="thin">
        <color auto="1"/>
      </top>
      <bottom style="medium">
        <color indexed="64"/>
      </bottom>
      <diagonal/>
    </border>
    <border>
      <left style="thin">
        <color auto="1"/>
      </left>
      <right style="double">
        <color rgb="FF0070C0"/>
      </right>
      <top/>
      <bottom/>
      <diagonal/>
    </border>
    <border>
      <left style="thin">
        <color auto="1"/>
      </left>
      <right style="double">
        <color rgb="FF0070C0"/>
      </right>
      <top/>
      <bottom style="medium">
        <color indexed="64"/>
      </bottom>
      <diagonal/>
    </border>
    <border>
      <left style="thin">
        <color auto="1"/>
      </left>
      <right style="double">
        <color rgb="FF0070C0"/>
      </right>
      <top/>
      <bottom style="double">
        <color indexed="64"/>
      </bottom>
      <diagonal/>
    </border>
    <border>
      <left style="double">
        <color rgb="FF0070C0"/>
      </left>
      <right style="thin">
        <color indexed="64"/>
      </right>
      <top style="medium">
        <color indexed="64"/>
      </top>
      <bottom/>
      <diagonal/>
    </border>
    <border>
      <left style="double">
        <color rgb="FF0070C0"/>
      </left>
      <right style="thin">
        <color indexed="64"/>
      </right>
      <top/>
      <bottom style="medium">
        <color indexed="64"/>
      </bottom>
      <diagonal/>
    </border>
    <border>
      <left style="double">
        <color rgb="FF0070C0"/>
      </left>
      <right style="thin">
        <color indexed="64"/>
      </right>
      <top/>
      <bottom/>
      <diagonal/>
    </border>
    <border>
      <left style="double">
        <color rgb="FF0070C0"/>
      </left>
      <right style="thin">
        <color indexed="64"/>
      </right>
      <top/>
      <bottom style="double">
        <color indexed="64"/>
      </bottom>
      <diagonal/>
    </border>
    <border>
      <left style="double">
        <color rgb="FFFFC000"/>
      </left>
      <right/>
      <top/>
      <bottom/>
      <diagonal/>
    </border>
    <border>
      <left style="double">
        <color rgb="FFFFC000"/>
      </left>
      <right style="thin">
        <color rgb="FF000000"/>
      </right>
      <top style="thin">
        <color rgb="FF000000"/>
      </top>
      <bottom style="thin">
        <color rgb="FF000000"/>
      </bottom>
      <diagonal/>
    </border>
    <border>
      <left style="thin">
        <color rgb="FF000000"/>
      </left>
      <right style="thin">
        <color auto="1"/>
      </right>
      <top style="thin">
        <color auto="1"/>
      </top>
      <bottom/>
      <diagonal/>
    </border>
    <border>
      <left style="thin">
        <color indexed="64"/>
      </left>
      <right style="thin">
        <color indexed="64"/>
      </right>
      <top style="thin">
        <color auto="1"/>
      </top>
      <bottom/>
      <diagonal/>
    </border>
    <border>
      <left style="thin">
        <color auto="1"/>
      </left>
      <right style="double">
        <color rgb="FF0066FF"/>
      </right>
      <top style="thin">
        <color auto="1"/>
      </top>
      <bottom/>
      <diagonal/>
    </border>
    <border>
      <left style="double">
        <color rgb="FF0066FF"/>
      </left>
      <right/>
      <top style="thin">
        <color auto="1"/>
      </top>
      <bottom/>
      <diagonal/>
    </border>
    <border>
      <left/>
      <right style="thin">
        <color rgb="FF000000"/>
      </right>
      <top style="thin">
        <color auto="1"/>
      </top>
      <bottom/>
      <diagonal/>
    </border>
    <border>
      <left/>
      <right style="thin">
        <color indexed="64"/>
      </right>
      <top style="thin">
        <color auto="1"/>
      </top>
      <bottom/>
      <diagonal/>
    </border>
    <border>
      <left style="thin">
        <color indexed="64"/>
      </left>
      <right style="thin">
        <color rgb="FF000000"/>
      </right>
      <top style="thin">
        <color indexed="64"/>
      </top>
      <bottom/>
      <diagonal/>
    </border>
    <border>
      <left style="thin">
        <color rgb="FF000000"/>
      </left>
      <right style="thin">
        <color auto="1"/>
      </right>
      <top/>
      <bottom style="thin">
        <color auto="1"/>
      </bottom>
      <diagonal/>
    </border>
    <border>
      <left style="thin">
        <color indexed="64"/>
      </left>
      <right style="thin">
        <color indexed="64"/>
      </right>
      <top/>
      <bottom style="thin">
        <color auto="1"/>
      </bottom>
      <diagonal/>
    </border>
    <border>
      <left style="thin">
        <color auto="1"/>
      </left>
      <right style="double">
        <color rgb="FF0066FF"/>
      </right>
      <top/>
      <bottom style="thin">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auto="1"/>
      </left>
      <right style="double">
        <color rgb="FF0066FF"/>
      </right>
      <top style="medium">
        <color indexed="64"/>
      </top>
      <bottom style="thin">
        <color auto="1"/>
      </bottom>
      <diagonal/>
    </border>
    <border>
      <left style="double">
        <color rgb="FF0066FF"/>
      </left>
      <right style="double">
        <color rgb="FF0066FF"/>
      </right>
      <top style="medium">
        <color indexed="64"/>
      </top>
      <bottom/>
      <diagonal/>
    </border>
    <border>
      <left style="double">
        <color rgb="FF0066FF"/>
      </left>
      <right/>
      <top style="medium">
        <color indexed="64"/>
      </top>
      <bottom style="thin">
        <color auto="1"/>
      </bottom>
      <diagonal/>
    </border>
    <border>
      <left/>
      <right style="thin">
        <color rgb="FF000000"/>
      </right>
      <top style="medium">
        <color indexed="64"/>
      </top>
      <bottom style="thin">
        <color auto="1"/>
      </bottom>
      <diagonal/>
    </border>
    <border>
      <left/>
      <right style="thin">
        <color indexed="64"/>
      </right>
      <top style="medium">
        <color indexed="64"/>
      </top>
      <bottom style="thin">
        <color auto="1"/>
      </bottom>
      <diagonal/>
    </border>
    <border>
      <left style="thin">
        <color indexed="64"/>
      </left>
      <right style="thin">
        <color rgb="FF000000"/>
      </right>
      <top style="medium">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rgb="FF000000"/>
      </left>
      <right style="thin">
        <color indexed="8"/>
      </right>
      <top style="thin">
        <color indexed="8"/>
      </top>
      <bottom/>
      <diagonal/>
    </border>
    <border>
      <left style="thin">
        <color rgb="FF000000"/>
      </left>
      <right style="thin">
        <color indexed="8"/>
      </right>
      <top/>
      <bottom/>
      <diagonal/>
    </border>
    <border>
      <left style="thin">
        <color rgb="FF000000"/>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style="double">
        <color rgb="FF000000"/>
      </right>
      <top style="thin">
        <color indexed="8"/>
      </top>
      <bottom/>
      <diagonal/>
    </border>
    <border>
      <left style="thin">
        <color indexed="64"/>
      </left>
      <right style="double">
        <color rgb="FF000000"/>
      </right>
      <top/>
      <bottom/>
      <diagonal/>
    </border>
    <border>
      <left style="thin">
        <color indexed="64"/>
      </left>
      <right style="double">
        <color rgb="FF000000"/>
      </right>
      <top/>
      <bottom style="thin">
        <color indexed="8"/>
      </bottom>
      <diagonal/>
    </border>
    <border>
      <left style="medium">
        <color rgb="FF0070C0"/>
      </left>
      <right style="medium">
        <color rgb="FF0070C0"/>
      </right>
      <top style="medium">
        <color rgb="FF0070C0"/>
      </top>
      <bottom style="medium">
        <color rgb="FF0070C0"/>
      </bottom>
      <diagonal/>
    </border>
    <border>
      <left style="medium">
        <color rgb="FF0070C0"/>
      </left>
      <right style="thin">
        <color rgb="FF000000"/>
      </right>
      <top style="medium">
        <color rgb="FF0070C0"/>
      </top>
      <bottom style="medium">
        <color rgb="FF0070C0"/>
      </bottom>
      <diagonal/>
    </border>
    <border>
      <left style="thin">
        <color rgb="FF000000"/>
      </left>
      <right style="thin">
        <color rgb="FF000000"/>
      </right>
      <top style="medium">
        <color rgb="FF0070C0"/>
      </top>
      <bottom style="medium">
        <color rgb="FF0070C0"/>
      </bottom>
      <diagonal/>
    </border>
    <border>
      <left style="thin">
        <color rgb="FF000000"/>
      </left>
      <right style="medium">
        <color rgb="FF0070C0"/>
      </right>
      <top style="medium">
        <color rgb="FF0070C0"/>
      </top>
      <bottom style="medium">
        <color rgb="FF0070C0"/>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right style="hair">
        <color auto="1"/>
      </right>
      <top/>
      <bottom style="hair">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hair">
        <color auto="1"/>
      </right>
      <top style="hair">
        <color auto="1"/>
      </top>
      <bottom style="hair">
        <color auto="1"/>
      </bottom>
      <diagonal/>
    </border>
    <border>
      <left style="hair">
        <color auto="1"/>
      </left>
      <right/>
      <top style="hair">
        <color auto="1"/>
      </top>
      <bottom style="hair">
        <color auto="1"/>
      </bottom>
      <diagonal/>
    </border>
    <border>
      <left style="double">
        <color indexed="64"/>
      </left>
      <right style="hair">
        <color auto="1"/>
      </right>
      <top style="hair">
        <color auto="1"/>
      </top>
      <bottom style="hair">
        <color auto="1"/>
      </bottom>
      <diagonal/>
    </border>
    <border>
      <left style="double">
        <color indexed="64"/>
      </left>
      <right style="hair">
        <color auto="1"/>
      </right>
      <top style="hair">
        <color auto="1"/>
      </top>
      <bottom/>
      <diagonal/>
    </border>
    <border>
      <left style="hair">
        <color auto="1"/>
      </left>
      <right/>
      <top style="hair">
        <color auto="1"/>
      </top>
      <bottom/>
      <diagonal/>
    </border>
    <border>
      <left style="thin">
        <color indexed="64"/>
      </left>
      <right/>
      <top style="hair">
        <color auto="1"/>
      </top>
      <bottom style="hair">
        <color auto="1"/>
      </bottom>
      <diagonal/>
    </border>
    <border>
      <left style="thin">
        <color indexed="64"/>
      </left>
      <right style="hair">
        <color auto="1"/>
      </right>
      <top style="hair">
        <color auto="1"/>
      </top>
      <bottom/>
      <diagonal/>
    </border>
    <border>
      <left style="thin">
        <color indexed="64"/>
      </left>
      <right/>
      <top/>
      <bottom/>
      <diagonal/>
    </border>
  </borders>
  <cellStyleXfs count="8">
    <xf numFmtId="0" fontId="0" fillId="0" borderId="0">
      <alignment vertical="center"/>
    </xf>
    <xf numFmtId="191" fontId="1" fillId="0" borderId="0"/>
    <xf numFmtId="191" fontId="2" fillId="0" borderId="0"/>
    <xf numFmtId="0" fontId="3" fillId="0" borderId="0">
      <alignment horizontal="center" vertical="center"/>
    </xf>
    <xf numFmtId="0" fontId="3" fillId="0" borderId="0">
      <alignment horizontal="center" vertical="center" textRotation="90"/>
    </xf>
    <xf numFmtId="0" fontId="4" fillId="0" borderId="0">
      <alignment vertical="center"/>
    </xf>
    <xf numFmtId="0" fontId="4" fillId="0" borderId="0">
      <alignment vertical="center"/>
    </xf>
    <xf numFmtId="38" fontId="84" fillId="0" borderId="0" applyFont="0" applyFill="0" applyBorder="0" applyAlignment="0" applyProtection="0">
      <alignment vertical="center"/>
    </xf>
  </cellStyleXfs>
  <cellXfs count="1086">
    <xf numFmtId="0" fontId="0" fillId="0" borderId="0" xfId="0">
      <alignment vertical="center"/>
    </xf>
    <xf numFmtId="191" fontId="5" fillId="0" borderId="1" xfId="2" applyFont="1" applyBorder="1" applyAlignment="1">
      <alignment horizontal="left" vertical="top" wrapText="1"/>
    </xf>
    <xf numFmtId="191" fontId="5" fillId="0" borderId="1" xfId="2" applyFont="1" applyBorder="1" applyAlignment="1">
      <alignment horizontal="left" vertical="center" wrapText="1"/>
    </xf>
    <xf numFmtId="191" fontId="5" fillId="0" borderId="0" xfId="2" applyFont="1"/>
    <xf numFmtId="191" fontId="5" fillId="2" borderId="2" xfId="2" applyFont="1" applyFill="1" applyBorder="1" applyAlignment="1">
      <alignment horizontal="center" vertical="top" wrapText="1"/>
    </xf>
    <xf numFmtId="176" fontId="5" fillId="2" borderId="2" xfId="2" applyNumberFormat="1" applyFont="1" applyFill="1" applyBorder="1" applyAlignment="1">
      <alignment horizontal="center" vertical="top" shrinkToFit="1"/>
    </xf>
    <xf numFmtId="176" fontId="5" fillId="2" borderId="2" xfId="2" applyNumberFormat="1" applyFont="1" applyFill="1" applyBorder="1" applyAlignment="1">
      <alignment horizontal="left" vertical="top" indent="1" shrinkToFit="1"/>
    </xf>
    <xf numFmtId="179" fontId="6" fillId="0" borderId="0" xfId="1" applyNumberFormat="1" applyFont="1"/>
    <xf numFmtId="191" fontId="6" fillId="0" borderId="0" xfId="1" applyFont="1"/>
    <xf numFmtId="179" fontId="6" fillId="3" borderId="0" xfId="1" applyNumberFormat="1" applyFont="1" applyFill="1"/>
    <xf numFmtId="178" fontId="6" fillId="0" borderId="0" xfId="1" applyNumberFormat="1" applyFont="1"/>
    <xf numFmtId="191" fontId="1" fillId="0" borderId="0" xfId="1"/>
    <xf numFmtId="191" fontId="1" fillId="0" borderId="3" xfId="1" applyBorder="1"/>
    <xf numFmtId="191" fontId="5" fillId="2" borderId="4" xfId="2" applyFont="1" applyFill="1" applyBorder="1" applyAlignment="1">
      <alignment horizontal="center" vertical="top" wrapText="1"/>
    </xf>
    <xf numFmtId="176" fontId="5" fillId="2" borderId="4" xfId="2" applyNumberFormat="1" applyFont="1" applyFill="1" applyBorder="1" applyAlignment="1">
      <alignment horizontal="center" vertical="top" shrinkToFit="1"/>
    </xf>
    <xf numFmtId="180" fontId="6" fillId="4" borderId="0" xfId="1" applyNumberFormat="1" applyFont="1" applyFill="1"/>
    <xf numFmtId="180" fontId="6" fillId="4" borderId="3" xfId="1" applyNumberFormat="1" applyFont="1" applyFill="1" applyBorder="1"/>
    <xf numFmtId="180" fontId="6" fillId="4" borderId="6" xfId="1" applyNumberFormat="1" applyFont="1" applyFill="1" applyBorder="1"/>
    <xf numFmtId="182" fontId="6" fillId="0" borderId="0" xfId="1" applyNumberFormat="1" applyFont="1"/>
    <xf numFmtId="182" fontId="6" fillId="0" borderId="3" xfId="1" applyNumberFormat="1" applyFont="1" applyBorder="1"/>
    <xf numFmtId="182" fontId="6" fillId="0" borderId="6" xfId="1" applyNumberFormat="1" applyFont="1" applyBorder="1"/>
    <xf numFmtId="191" fontId="1" fillId="0" borderId="6" xfId="1" applyBorder="1"/>
    <xf numFmtId="182" fontId="6" fillId="0" borderId="7" xfId="1" applyNumberFormat="1" applyFont="1" applyBorder="1"/>
    <xf numFmtId="182" fontId="6" fillId="4" borderId="0" xfId="1" applyNumberFormat="1" applyFont="1" applyFill="1"/>
    <xf numFmtId="182" fontId="6" fillId="4" borderId="3" xfId="1" applyNumberFormat="1" applyFont="1" applyFill="1" applyBorder="1"/>
    <xf numFmtId="182" fontId="6" fillId="4" borderId="6" xfId="1" applyNumberFormat="1" applyFont="1" applyFill="1" applyBorder="1"/>
    <xf numFmtId="191" fontId="10" fillId="6" borderId="0" xfId="1" applyFont="1" applyFill="1"/>
    <xf numFmtId="191" fontId="10" fillId="6" borderId="3" xfId="1" applyFont="1" applyFill="1" applyBorder="1"/>
    <xf numFmtId="191" fontId="10" fillId="6" borderId="6" xfId="1" applyFont="1" applyFill="1" applyBorder="1"/>
    <xf numFmtId="191" fontId="12" fillId="0" borderId="0" xfId="2" applyFont="1"/>
    <xf numFmtId="191" fontId="12" fillId="0" borderId="2" xfId="2" applyFont="1" applyBorder="1" applyAlignment="1">
      <alignment horizontal="left" wrapText="1"/>
    </xf>
    <xf numFmtId="191" fontId="12" fillId="0" borderId="1" xfId="2" applyFont="1" applyBorder="1" applyAlignment="1">
      <alignment horizontal="left" vertical="center" wrapText="1"/>
    </xf>
    <xf numFmtId="191" fontId="15" fillId="5" borderId="5" xfId="2" applyFont="1" applyFill="1" applyBorder="1" applyAlignment="1">
      <alignment horizontal="left" vertical="top" wrapText="1"/>
    </xf>
    <xf numFmtId="177" fontId="5" fillId="5" borderId="5" xfId="2" applyNumberFormat="1" applyFont="1" applyFill="1" applyBorder="1" applyAlignment="1">
      <alignment horizontal="right" vertical="center" wrapText="1"/>
    </xf>
    <xf numFmtId="177" fontId="5" fillId="5" borderId="5" xfId="2" applyNumberFormat="1" applyFont="1" applyFill="1" applyBorder="1" applyAlignment="1">
      <alignment horizontal="right" vertical="top" shrinkToFit="1"/>
    </xf>
    <xf numFmtId="191" fontId="12" fillId="5" borderId="0" xfId="2" applyFont="1" applyFill="1"/>
    <xf numFmtId="191" fontId="15" fillId="5" borderId="2" xfId="2" applyFont="1" applyFill="1" applyBorder="1" applyAlignment="1">
      <alignment horizontal="left" vertical="top" wrapText="1"/>
    </xf>
    <xf numFmtId="177" fontId="5" fillId="5" borderId="2" xfId="2" applyNumberFormat="1" applyFont="1" applyFill="1" applyBorder="1" applyAlignment="1">
      <alignment horizontal="right" vertical="center" wrapText="1"/>
    </xf>
    <xf numFmtId="177" fontId="5" fillId="5" borderId="2" xfId="2" applyNumberFormat="1" applyFont="1" applyFill="1" applyBorder="1" applyAlignment="1">
      <alignment horizontal="right" vertical="top" shrinkToFit="1"/>
    </xf>
    <xf numFmtId="191" fontId="18" fillId="5" borderId="2" xfId="2" applyFont="1" applyFill="1" applyBorder="1" applyAlignment="1">
      <alignment horizontal="left" vertical="top" wrapText="1"/>
    </xf>
    <xf numFmtId="177" fontId="5" fillId="9" borderId="2" xfId="2" applyNumberFormat="1" applyFont="1" applyFill="1" applyBorder="1" applyAlignment="1">
      <alignment horizontal="right" vertical="center" wrapText="1"/>
    </xf>
    <xf numFmtId="177" fontId="5" fillId="9" borderId="2" xfId="2" applyNumberFormat="1" applyFont="1" applyFill="1" applyBorder="1" applyAlignment="1">
      <alignment horizontal="right" vertical="top" shrinkToFit="1"/>
    </xf>
    <xf numFmtId="177" fontId="5" fillId="5" borderId="2" xfId="2" applyNumberFormat="1" applyFont="1" applyFill="1" applyBorder="1" applyAlignment="1">
      <alignment horizontal="right" vertical="top" wrapText="1"/>
    </xf>
    <xf numFmtId="191" fontId="12" fillId="5" borderId="1" xfId="2" applyFont="1" applyFill="1" applyBorder="1"/>
    <xf numFmtId="191" fontId="18" fillId="7" borderId="5" xfId="2" applyFont="1" applyFill="1" applyBorder="1" applyAlignment="1">
      <alignment horizontal="center" vertical="top" wrapText="1"/>
    </xf>
    <xf numFmtId="177" fontId="5" fillId="7" borderId="5" xfId="2" applyNumberFormat="1" applyFont="1" applyFill="1" applyBorder="1" applyAlignment="1">
      <alignment horizontal="right" vertical="center" wrapText="1"/>
    </xf>
    <xf numFmtId="177" fontId="5" fillId="7" borderId="5" xfId="2" applyNumberFormat="1" applyFont="1" applyFill="1" applyBorder="1" applyAlignment="1">
      <alignment horizontal="right" vertical="top" shrinkToFit="1"/>
    </xf>
    <xf numFmtId="191" fontId="18" fillId="7" borderId="2" xfId="2" applyFont="1" applyFill="1" applyBorder="1" applyAlignment="1">
      <alignment horizontal="center" vertical="top" wrapText="1"/>
    </xf>
    <xf numFmtId="177" fontId="5" fillId="7" borderId="2" xfId="2" applyNumberFormat="1" applyFont="1" applyFill="1" applyBorder="1" applyAlignment="1">
      <alignment horizontal="right" vertical="center" wrapText="1"/>
    </xf>
    <xf numFmtId="177" fontId="5" fillId="7" borderId="2" xfId="2" applyNumberFormat="1" applyFont="1" applyFill="1" applyBorder="1" applyAlignment="1">
      <alignment horizontal="right" vertical="top" shrinkToFit="1"/>
    </xf>
    <xf numFmtId="191" fontId="20" fillId="5" borderId="0" xfId="2" applyFont="1" applyFill="1" applyAlignment="1">
      <alignment horizontal="left" vertical="top" wrapText="1"/>
    </xf>
    <xf numFmtId="191" fontId="18" fillId="5" borderId="0" xfId="2" applyFont="1" applyFill="1" applyAlignment="1">
      <alignment horizontal="left" vertical="top" wrapText="1" indent="2"/>
    </xf>
    <xf numFmtId="177" fontId="5" fillId="5" borderId="0" xfId="2" applyNumberFormat="1" applyFont="1" applyFill="1" applyAlignment="1">
      <alignment horizontal="right" vertical="center" wrapText="1"/>
    </xf>
    <xf numFmtId="177" fontId="5" fillId="5" borderId="0" xfId="2" applyNumberFormat="1" applyFont="1" applyFill="1" applyAlignment="1">
      <alignment horizontal="right" vertical="top" shrinkToFit="1"/>
    </xf>
    <xf numFmtId="191" fontId="5" fillId="9" borderId="2" xfId="2" applyFont="1" applyFill="1" applyBorder="1"/>
    <xf numFmtId="177" fontId="5" fillId="9" borderId="2" xfId="2" applyNumberFormat="1" applyFont="1" applyFill="1" applyBorder="1" applyAlignment="1">
      <alignment horizontal="right" vertical="center" shrinkToFit="1"/>
    </xf>
    <xf numFmtId="191" fontId="5" fillId="9" borderId="11" xfId="2" applyFont="1" applyFill="1" applyBorder="1"/>
    <xf numFmtId="191" fontId="5" fillId="9" borderId="0" xfId="2" applyFont="1" applyFill="1"/>
    <xf numFmtId="191" fontId="5" fillId="9" borderId="2" xfId="2" applyFont="1" applyFill="1" applyBorder="1" applyAlignment="1">
      <alignment horizontal="left"/>
    </xf>
    <xf numFmtId="177" fontId="19" fillId="9" borderId="2" xfId="2" applyNumberFormat="1" applyFont="1" applyFill="1" applyBorder="1" applyAlignment="1">
      <alignment horizontal="right" vertical="center" wrapText="1"/>
    </xf>
    <xf numFmtId="191" fontId="12" fillId="2" borderId="2" xfId="2" applyFont="1" applyFill="1" applyBorder="1" applyAlignment="1">
      <alignment horizontal="left" wrapText="1"/>
    </xf>
    <xf numFmtId="183" fontId="12" fillId="0" borderId="15" xfId="2" applyNumberFormat="1" applyFont="1" applyBorder="1"/>
    <xf numFmtId="191" fontId="12" fillId="0" borderId="16" xfId="2" applyFont="1" applyBorder="1"/>
    <xf numFmtId="183" fontId="12" fillId="0" borderId="17" xfId="2" applyNumberFormat="1" applyFont="1" applyBorder="1" applyAlignment="1">
      <alignment horizontal="right"/>
    </xf>
    <xf numFmtId="191" fontId="12" fillId="0" borderId="18" xfId="2" applyFont="1" applyBorder="1"/>
    <xf numFmtId="191" fontId="23" fillId="7" borderId="12" xfId="2" applyFont="1" applyFill="1" applyBorder="1" applyAlignment="1">
      <alignment horizontal="center" vertical="top" wrapText="1"/>
    </xf>
    <xf numFmtId="191" fontId="23" fillId="0" borderId="0" xfId="2" applyFont="1" applyAlignment="1">
      <alignment horizontal="center"/>
    </xf>
    <xf numFmtId="191" fontId="23" fillId="7" borderId="20" xfId="2" applyFont="1" applyFill="1" applyBorder="1" applyAlignment="1">
      <alignment horizontal="center" vertical="top" wrapText="1"/>
    </xf>
    <xf numFmtId="191" fontId="27" fillId="0" borderId="0" xfId="2" applyFont="1"/>
    <xf numFmtId="189" fontId="28" fillId="11" borderId="0" xfId="2" applyNumberFormat="1" applyFont="1" applyFill="1"/>
    <xf numFmtId="191" fontId="27" fillId="11" borderId="0" xfId="2" applyFont="1" applyFill="1"/>
    <xf numFmtId="191" fontId="30" fillId="2" borderId="2" xfId="2" applyFont="1" applyFill="1" applyBorder="1" applyAlignment="1">
      <alignment horizontal="right" wrapText="1"/>
    </xf>
    <xf numFmtId="183" fontId="27" fillId="0" borderId="15" xfId="2" applyNumberFormat="1" applyFont="1" applyBorder="1"/>
    <xf numFmtId="186" fontId="27" fillId="0" borderId="0" xfId="2" applyNumberFormat="1" applyFont="1"/>
    <xf numFmtId="191" fontId="31" fillId="0" borderId="16" xfId="2" applyFont="1" applyBorder="1"/>
    <xf numFmtId="183" fontId="31" fillId="0" borderId="17" xfId="2" applyNumberFormat="1" applyFont="1" applyBorder="1" applyAlignment="1">
      <alignment horizontal="right"/>
    </xf>
    <xf numFmtId="191" fontId="31" fillId="0" borderId="0" xfId="2" applyFont="1"/>
    <xf numFmtId="191" fontId="31" fillId="0" borderId="14" xfId="2" applyFont="1" applyBorder="1"/>
    <xf numFmtId="191" fontId="31" fillId="0" borderId="18" xfId="2" applyFont="1" applyBorder="1"/>
    <xf numFmtId="189" fontId="27" fillId="0" borderId="0" xfId="2" applyNumberFormat="1" applyFont="1"/>
    <xf numFmtId="191" fontId="12" fillId="12" borderId="2" xfId="2" applyFont="1" applyFill="1" applyBorder="1" applyAlignment="1">
      <alignment horizontal="left" wrapText="1"/>
    </xf>
    <xf numFmtId="191" fontId="11" fillId="12" borderId="2" xfId="2" applyFont="1" applyFill="1" applyBorder="1" applyAlignment="1">
      <alignment horizontal="left" vertical="top" wrapText="1"/>
    </xf>
    <xf numFmtId="191" fontId="32" fillId="12" borderId="2" xfId="2" applyFont="1" applyFill="1" applyBorder="1" applyAlignment="1">
      <alignment horizontal="center" vertical="top" wrapText="1"/>
    </xf>
    <xf numFmtId="183" fontId="33" fillId="12" borderId="2" xfId="2" applyNumberFormat="1" applyFont="1" applyFill="1" applyBorder="1" applyAlignment="1">
      <alignment horizontal="center" vertical="top" shrinkToFit="1"/>
    </xf>
    <xf numFmtId="191" fontId="33" fillId="12" borderId="2" xfId="2" applyFont="1" applyFill="1" applyBorder="1" applyAlignment="1">
      <alignment horizontal="right" vertical="top" shrinkToFit="1"/>
    </xf>
    <xf numFmtId="180" fontId="25" fillId="12" borderId="2" xfId="2" applyNumberFormat="1" applyFont="1" applyFill="1" applyBorder="1" applyAlignment="1">
      <alignment horizontal="right" vertical="top" wrapText="1"/>
    </xf>
    <xf numFmtId="191" fontId="11" fillId="12" borderId="2" xfId="2" applyFont="1" applyFill="1" applyBorder="1" applyAlignment="1">
      <alignment horizontal="center" vertical="top" wrapText="1"/>
    </xf>
    <xf numFmtId="183" fontId="27" fillId="12" borderId="15" xfId="2" applyNumberFormat="1" applyFont="1" applyFill="1" applyBorder="1"/>
    <xf numFmtId="186" fontId="27" fillId="12" borderId="0" xfId="2" applyNumberFormat="1" applyFont="1" applyFill="1"/>
    <xf numFmtId="186" fontId="27" fillId="5" borderId="16" xfId="2" applyNumberFormat="1" applyFont="1" applyFill="1" applyBorder="1"/>
    <xf numFmtId="189" fontId="27" fillId="12" borderId="0" xfId="2" applyNumberFormat="1" applyFont="1" applyFill="1"/>
    <xf numFmtId="191" fontId="12" fillId="12" borderId="0" xfId="2" applyFont="1" applyFill="1"/>
    <xf numFmtId="191" fontId="11" fillId="0" borderId="2" xfId="2" applyFont="1" applyBorder="1" applyAlignment="1">
      <alignment horizontal="left" vertical="top" wrapText="1"/>
    </xf>
    <xf numFmtId="191" fontId="32" fillId="0" borderId="2" xfId="2" applyFont="1" applyBorder="1" applyAlignment="1">
      <alignment horizontal="center" vertical="top" wrapText="1"/>
    </xf>
    <xf numFmtId="183" fontId="33" fillId="0" borderId="2" xfId="2" applyNumberFormat="1" applyFont="1" applyBorder="1" applyAlignment="1">
      <alignment horizontal="center" vertical="top" shrinkToFit="1"/>
    </xf>
    <xf numFmtId="191" fontId="33" fillId="0" borderId="2" xfId="2" applyFont="1" applyBorder="1" applyAlignment="1">
      <alignment horizontal="right" vertical="top" shrinkToFit="1"/>
    </xf>
    <xf numFmtId="180" fontId="25" fillId="13" borderId="2" xfId="2" applyNumberFormat="1" applyFont="1" applyFill="1" applyBorder="1" applyAlignment="1">
      <alignment horizontal="right" vertical="top" wrapText="1"/>
    </xf>
    <xf numFmtId="191" fontId="11" fillId="0" borderId="2" xfId="2" applyFont="1" applyBorder="1" applyAlignment="1">
      <alignment horizontal="center" vertical="top" wrapText="1"/>
    </xf>
    <xf numFmtId="186" fontId="27" fillId="0" borderId="16" xfId="2" applyNumberFormat="1" applyFont="1" applyBorder="1"/>
    <xf numFmtId="183" fontId="27" fillId="5" borderId="17" xfId="2" applyNumberFormat="1" applyFont="1" applyFill="1" applyBorder="1" applyAlignment="1">
      <alignment horizontal="right"/>
    </xf>
    <xf numFmtId="186" fontId="28" fillId="5" borderId="0" xfId="2" applyNumberFormat="1" applyFont="1" applyFill="1"/>
    <xf numFmtId="186" fontId="25" fillId="5" borderId="14" xfId="2" applyNumberFormat="1" applyFont="1" applyFill="1" applyBorder="1"/>
    <xf numFmtId="186" fontId="35" fillId="5" borderId="18" xfId="2" applyNumberFormat="1" applyFont="1" applyFill="1" applyBorder="1"/>
    <xf numFmtId="191" fontId="36" fillId="13" borderId="2" xfId="2" applyFont="1" applyFill="1" applyBorder="1" applyAlignment="1">
      <alignment horizontal="right" vertical="top" wrapText="1"/>
    </xf>
    <xf numFmtId="183" fontId="23" fillId="10" borderId="15" xfId="2" applyNumberFormat="1" applyFont="1" applyFill="1" applyBorder="1" applyAlignment="1">
      <alignment horizontal="center"/>
    </xf>
    <xf numFmtId="186" fontId="37" fillId="10" borderId="0" xfId="2" applyNumberFormat="1" applyFont="1" applyFill="1" applyAlignment="1">
      <alignment horizontal="center"/>
    </xf>
    <xf numFmtId="186" fontId="23" fillId="10" borderId="0" xfId="2" applyNumberFormat="1" applyFont="1" applyFill="1" applyAlignment="1">
      <alignment horizontal="center"/>
    </xf>
    <xf numFmtId="183" fontId="22" fillId="10" borderId="17" xfId="2" applyNumberFormat="1" applyFont="1" applyFill="1" applyBorder="1" applyAlignment="1">
      <alignment horizontal="center"/>
    </xf>
    <xf numFmtId="186" fontId="38" fillId="10" borderId="0" xfId="2" applyNumberFormat="1" applyFont="1" applyFill="1" applyAlignment="1">
      <alignment horizontal="center"/>
    </xf>
    <xf numFmtId="186" fontId="38" fillId="10" borderId="14" xfId="2" applyNumberFormat="1" applyFont="1" applyFill="1" applyBorder="1" applyAlignment="1">
      <alignment horizontal="center"/>
    </xf>
    <xf numFmtId="186" fontId="38" fillId="10" borderId="18" xfId="2" applyNumberFormat="1" applyFont="1" applyFill="1" applyBorder="1" applyAlignment="1">
      <alignment horizontal="center"/>
    </xf>
    <xf numFmtId="191" fontId="12" fillId="12" borderId="10" xfId="2" applyFont="1" applyFill="1" applyBorder="1" applyAlignment="1">
      <alignment horizontal="left" wrapText="1"/>
    </xf>
    <xf numFmtId="191" fontId="11" fillId="12" borderId="10" xfId="2" applyFont="1" applyFill="1" applyBorder="1" applyAlignment="1">
      <alignment horizontal="left" vertical="top" wrapText="1"/>
    </xf>
    <xf numFmtId="191" fontId="39" fillId="12" borderId="10" xfId="2" applyFont="1" applyFill="1" applyBorder="1" applyAlignment="1">
      <alignment horizontal="center" vertical="top" wrapText="1"/>
    </xf>
    <xf numFmtId="183" fontId="33" fillId="12" borderId="10" xfId="2" applyNumberFormat="1" applyFont="1" applyFill="1" applyBorder="1" applyAlignment="1">
      <alignment horizontal="center" vertical="top" shrinkToFit="1"/>
    </xf>
    <xf numFmtId="191" fontId="33" fillId="12" borderId="10" xfId="2" applyFont="1" applyFill="1" applyBorder="1" applyAlignment="1">
      <alignment horizontal="right" vertical="top" shrinkToFit="1"/>
    </xf>
    <xf numFmtId="185" fontId="40" fillId="12" borderId="10" xfId="2" applyNumberFormat="1" applyFont="1" applyFill="1" applyBorder="1" applyAlignment="1">
      <alignment horizontal="right" wrapText="1"/>
    </xf>
    <xf numFmtId="191" fontId="11" fillId="12" borderId="10" xfId="2" applyFont="1" applyFill="1" applyBorder="1" applyAlignment="1">
      <alignment horizontal="center" vertical="top" wrapText="1"/>
    </xf>
    <xf numFmtId="185" fontId="41" fillId="12" borderId="15" xfId="2" applyNumberFormat="1" applyFont="1" applyFill="1" applyBorder="1"/>
    <xf numFmtId="186" fontId="42" fillId="12" borderId="0" xfId="2" applyNumberFormat="1" applyFont="1" applyFill="1"/>
    <xf numFmtId="186" fontId="27" fillId="12" borderId="16" xfId="2" applyNumberFormat="1" applyFont="1" applyFill="1" applyBorder="1"/>
    <xf numFmtId="183" fontId="27" fillId="12" borderId="17" xfId="2" applyNumberFormat="1" applyFont="1" applyFill="1" applyBorder="1" applyAlignment="1">
      <alignment horizontal="right"/>
    </xf>
    <xf numFmtId="186" fontId="25" fillId="12" borderId="0" xfId="2" applyNumberFormat="1" applyFont="1" applyFill="1" applyAlignment="1">
      <alignment horizontal="right"/>
    </xf>
    <xf numFmtId="185" fontId="40" fillId="12" borderId="0" xfId="2" applyNumberFormat="1" applyFont="1" applyFill="1" applyAlignment="1">
      <alignment horizontal="right" wrapText="1"/>
    </xf>
    <xf numFmtId="188" fontId="27" fillId="12" borderId="0" xfId="2" applyNumberFormat="1" applyFont="1" applyFill="1"/>
    <xf numFmtId="188" fontId="27" fillId="12" borderId="18" xfId="2" applyNumberFormat="1" applyFont="1" applyFill="1" applyBorder="1"/>
    <xf numFmtId="191" fontId="29" fillId="12" borderId="2" xfId="2" applyFont="1" applyFill="1" applyBorder="1" applyAlignment="1">
      <alignment horizontal="left" wrapText="1"/>
    </xf>
    <xf numFmtId="191" fontId="29" fillId="12" borderId="2" xfId="2" applyFont="1" applyFill="1" applyBorder="1" applyAlignment="1">
      <alignment horizontal="left" vertical="top" wrapText="1"/>
    </xf>
    <xf numFmtId="191" fontId="29" fillId="12" borderId="2" xfId="2" applyFont="1" applyFill="1" applyBorder="1" applyAlignment="1">
      <alignment horizontal="center" vertical="top" wrapText="1"/>
    </xf>
    <xf numFmtId="183" fontId="29" fillId="12" borderId="2" xfId="2" applyNumberFormat="1" applyFont="1" applyFill="1" applyBorder="1" applyAlignment="1">
      <alignment horizontal="center" vertical="top" shrinkToFit="1"/>
    </xf>
    <xf numFmtId="191" fontId="29" fillId="12" borderId="2" xfId="2" applyFont="1" applyFill="1" applyBorder="1" applyAlignment="1">
      <alignment horizontal="right" vertical="top" shrinkToFit="1"/>
    </xf>
    <xf numFmtId="185" fontId="44" fillId="12" borderId="2" xfId="2" applyNumberFormat="1" applyFont="1" applyFill="1" applyBorder="1" applyAlignment="1">
      <alignment horizontal="right" wrapText="1"/>
    </xf>
    <xf numFmtId="183" fontId="29" fillId="12" borderId="23" xfId="2" applyNumberFormat="1" applyFont="1" applyFill="1" applyBorder="1"/>
    <xf numFmtId="186" fontId="29" fillId="12" borderId="11" xfId="2" applyNumberFormat="1" applyFont="1" applyFill="1" applyBorder="1"/>
    <xf numFmtId="186" fontId="29" fillId="12" borderId="24" xfId="2" applyNumberFormat="1" applyFont="1" applyFill="1" applyBorder="1"/>
    <xf numFmtId="183" fontId="29" fillId="12" borderId="25" xfId="2" applyNumberFormat="1" applyFont="1" applyFill="1" applyBorder="1" applyAlignment="1">
      <alignment horizontal="right" vertical="top" shrinkToFit="1"/>
    </xf>
    <xf numFmtId="191" fontId="29" fillId="12" borderId="11" xfId="2" applyFont="1" applyFill="1" applyBorder="1" applyAlignment="1">
      <alignment horizontal="right" vertical="top" shrinkToFit="1"/>
    </xf>
    <xf numFmtId="185" fontId="45" fillId="12" borderId="11" xfId="2" applyNumberFormat="1" applyFont="1" applyFill="1" applyBorder="1" applyAlignment="1">
      <alignment horizontal="right" wrapText="1"/>
    </xf>
    <xf numFmtId="188" fontId="29" fillId="12" borderId="11" xfId="2" applyNumberFormat="1" applyFont="1" applyFill="1" applyBorder="1"/>
    <xf numFmtId="188" fontId="29" fillId="12" borderId="26" xfId="2" applyNumberFormat="1" applyFont="1" applyFill="1" applyBorder="1"/>
    <xf numFmtId="191" fontId="29" fillId="12" borderId="11" xfId="2" applyFont="1" applyFill="1" applyBorder="1"/>
    <xf numFmtId="191" fontId="29" fillId="0" borderId="2" xfId="2" applyFont="1" applyBorder="1" applyAlignment="1">
      <alignment horizontal="left" wrapText="1"/>
    </xf>
    <xf numFmtId="191" fontId="29" fillId="0" borderId="2" xfId="2" applyFont="1" applyBorder="1" applyAlignment="1">
      <alignment horizontal="left" vertical="top" wrapText="1"/>
    </xf>
    <xf numFmtId="191" fontId="29" fillId="0" borderId="2" xfId="2" applyFont="1" applyBorder="1" applyAlignment="1">
      <alignment horizontal="center" vertical="top" wrapText="1"/>
    </xf>
    <xf numFmtId="183" fontId="29" fillId="0" borderId="2" xfId="2" applyNumberFormat="1" applyFont="1" applyBorder="1" applyAlignment="1">
      <alignment horizontal="center" vertical="top" shrinkToFit="1"/>
    </xf>
    <xf numFmtId="191" fontId="29" fillId="0" borderId="2" xfId="2" applyFont="1" applyBorder="1" applyAlignment="1">
      <alignment horizontal="right" vertical="top" shrinkToFit="1"/>
    </xf>
    <xf numFmtId="185" fontId="44" fillId="2" borderId="2" xfId="2" applyNumberFormat="1" applyFont="1" applyFill="1" applyBorder="1" applyAlignment="1">
      <alignment horizontal="right" wrapText="1"/>
    </xf>
    <xf numFmtId="183" fontId="29" fillId="0" borderId="15" xfId="2" applyNumberFormat="1" applyFont="1" applyBorder="1"/>
    <xf numFmtId="186" fontId="29" fillId="0" borderId="0" xfId="2" applyNumberFormat="1" applyFont="1"/>
    <xf numFmtId="186" fontId="29" fillId="0" borderId="16" xfId="2" applyNumberFormat="1" applyFont="1" applyBorder="1"/>
    <xf numFmtId="183" fontId="29" fillId="0" borderId="17" xfId="2" applyNumberFormat="1" applyFont="1" applyBorder="1" applyAlignment="1">
      <alignment horizontal="right" vertical="top" shrinkToFit="1"/>
    </xf>
    <xf numFmtId="191" fontId="29" fillId="0" borderId="0" xfId="2" applyFont="1" applyAlignment="1">
      <alignment horizontal="right" vertical="top" shrinkToFit="1"/>
    </xf>
    <xf numFmtId="185" fontId="45" fillId="0" borderId="0" xfId="2" applyNumberFormat="1" applyFont="1" applyAlignment="1">
      <alignment horizontal="right" wrapText="1"/>
    </xf>
    <xf numFmtId="188" fontId="29" fillId="0" borderId="0" xfId="2" applyNumberFormat="1" applyFont="1"/>
    <xf numFmtId="188" fontId="29" fillId="0" borderId="18" xfId="2" applyNumberFormat="1" applyFont="1" applyBorder="1"/>
    <xf numFmtId="186" fontId="29" fillId="0" borderId="14" xfId="2" applyNumberFormat="1" applyFont="1" applyBorder="1"/>
    <xf numFmtId="191" fontId="29" fillId="0" borderId="0" xfId="2" applyFont="1"/>
    <xf numFmtId="183" fontId="29" fillId="0" borderId="0" xfId="2" applyNumberFormat="1" applyFont="1"/>
    <xf numFmtId="185" fontId="40" fillId="2" borderId="2" xfId="2" applyNumberFormat="1" applyFont="1" applyFill="1" applyBorder="1" applyAlignment="1">
      <alignment horizontal="right" wrapText="1"/>
    </xf>
    <xf numFmtId="185" fontId="41" fillId="0" borderId="15" xfId="2" applyNumberFormat="1" applyFont="1" applyBorder="1"/>
    <xf numFmtId="187" fontId="41" fillId="0" borderId="3" xfId="2" applyNumberFormat="1" applyFont="1" applyBorder="1"/>
    <xf numFmtId="183" fontId="29" fillId="0" borderId="17" xfId="2" applyNumberFormat="1" applyFont="1" applyBorder="1" applyAlignment="1">
      <alignment horizontal="right"/>
    </xf>
    <xf numFmtId="186" fontId="43" fillId="0" borderId="0" xfId="2" applyNumberFormat="1" applyFont="1" applyAlignment="1">
      <alignment horizontal="right"/>
    </xf>
    <xf numFmtId="186" fontId="40" fillId="0" borderId="14" xfId="2" applyNumberFormat="1" applyFont="1" applyBorder="1"/>
    <xf numFmtId="186" fontId="46" fillId="0" borderId="0" xfId="2" applyNumberFormat="1" applyFont="1" applyAlignment="1">
      <alignment horizontal="right"/>
    </xf>
    <xf numFmtId="191" fontId="29" fillId="0" borderId="10" xfId="2" applyFont="1" applyBorder="1" applyAlignment="1">
      <alignment horizontal="left" wrapText="1"/>
    </xf>
    <xf numFmtId="191" fontId="29" fillId="0" borderId="10" xfId="2" applyFont="1" applyBorder="1" applyAlignment="1">
      <alignment horizontal="left" vertical="top" wrapText="1"/>
    </xf>
    <xf numFmtId="191" fontId="29" fillId="0" borderId="10" xfId="2" applyFont="1" applyBorder="1" applyAlignment="1">
      <alignment horizontal="center" vertical="top" wrapText="1"/>
    </xf>
    <xf numFmtId="183" fontId="29" fillId="0" borderId="10" xfId="2" applyNumberFormat="1" applyFont="1" applyBorder="1" applyAlignment="1">
      <alignment horizontal="center" vertical="top" shrinkToFit="1"/>
    </xf>
    <xf numFmtId="191" fontId="29" fillId="0" borderId="10" xfId="2" applyFont="1" applyBorder="1" applyAlignment="1">
      <alignment horizontal="right" vertical="top" shrinkToFit="1"/>
    </xf>
    <xf numFmtId="185" fontId="40" fillId="2" borderId="10" xfId="2" applyNumberFormat="1" applyFont="1" applyFill="1" applyBorder="1" applyAlignment="1">
      <alignment horizontal="right" wrapText="1"/>
    </xf>
    <xf numFmtId="186" fontId="29" fillId="0" borderId="0" xfId="2" applyNumberFormat="1" applyFont="1" applyAlignment="1">
      <alignment horizontal="right"/>
    </xf>
    <xf numFmtId="183" fontId="29" fillId="12" borderId="25" xfId="2" applyNumberFormat="1" applyFont="1" applyFill="1" applyBorder="1" applyAlignment="1">
      <alignment horizontal="right"/>
    </xf>
    <xf numFmtId="185" fontId="40" fillId="0" borderId="0" xfId="2" applyNumberFormat="1" applyFont="1" applyAlignment="1">
      <alignment horizontal="right" wrapText="1"/>
    </xf>
    <xf numFmtId="191" fontId="45" fillId="12" borderId="2" xfId="2" applyFont="1" applyFill="1" applyBorder="1" applyAlignment="1">
      <alignment horizontal="left" wrapText="1"/>
    </xf>
    <xf numFmtId="185" fontId="40" fillId="12" borderId="2" xfId="2" applyNumberFormat="1" applyFont="1" applyFill="1" applyBorder="1" applyAlignment="1">
      <alignment horizontal="right" wrapText="1"/>
    </xf>
    <xf numFmtId="186" fontId="29" fillId="12" borderId="13" xfId="2" applyNumberFormat="1" applyFont="1" applyFill="1" applyBorder="1"/>
    <xf numFmtId="183" fontId="29" fillId="12" borderId="11" xfId="2" applyNumberFormat="1" applyFont="1" applyFill="1" applyBorder="1"/>
    <xf numFmtId="191" fontId="29" fillId="0" borderId="2" xfId="2" applyFont="1" applyBorder="1" applyAlignment="1">
      <alignment horizontal="center" vertical="center" wrapText="1"/>
    </xf>
    <xf numFmtId="191" fontId="29" fillId="0" borderId="2" xfId="2" applyFont="1" applyBorder="1" applyAlignment="1">
      <alignment horizontal="center" wrapText="1"/>
    </xf>
    <xf numFmtId="186" fontId="41" fillId="0" borderId="0" xfId="2" applyNumberFormat="1" applyFont="1" applyAlignment="1">
      <alignment horizontal="right"/>
    </xf>
    <xf numFmtId="185" fontId="41" fillId="0" borderId="0" xfId="2" applyNumberFormat="1" applyFont="1" applyAlignment="1">
      <alignment horizontal="right" wrapText="1"/>
    </xf>
    <xf numFmtId="188" fontId="49" fillId="0" borderId="0" xfId="2" applyNumberFormat="1" applyFont="1"/>
    <xf numFmtId="186" fontId="49" fillId="0" borderId="0" xfId="2" applyNumberFormat="1" applyFont="1"/>
    <xf numFmtId="183" fontId="29" fillId="12" borderId="0" xfId="2" applyNumberFormat="1" applyFont="1" applyFill="1"/>
    <xf numFmtId="186" fontId="29" fillId="12" borderId="0" xfId="2" applyNumberFormat="1" applyFont="1" applyFill="1"/>
    <xf numFmtId="186" fontId="50" fillId="0" borderId="0" xfId="2" applyNumberFormat="1" applyFont="1" applyAlignment="1">
      <alignment horizontal="right"/>
    </xf>
    <xf numFmtId="185" fontId="51" fillId="0" borderId="0" xfId="2" applyNumberFormat="1" applyFont="1" applyAlignment="1">
      <alignment horizontal="right" wrapText="1"/>
    </xf>
    <xf numFmtId="186" fontId="49" fillId="0" borderId="14" xfId="2" applyNumberFormat="1" applyFont="1" applyBorder="1"/>
    <xf numFmtId="186" fontId="45" fillId="0" borderId="0" xfId="2" applyNumberFormat="1" applyFont="1" applyAlignment="1">
      <alignment horizontal="right"/>
    </xf>
    <xf numFmtId="183" fontId="49" fillId="0" borderId="17" xfId="2" applyNumberFormat="1" applyFont="1" applyBorder="1" applyAlignment="1">
      <alignment horizontal="right"/>
    </xf>
    <xf numFmtId="185" fontId="53" fillId="0" borderId="0" xfId="2" applyNumberFormat="1" applyFont="1" applyAlignment="1">
      <alignment horizontal="right" wrapText="1"/>
    </xf>
    <xf numFmtId="183" fontId="29" fillId="12" borderId="15" xfId="2" applyNumberFormat="1" applyFont="1" applyFill="1" applyBorder="1"/>
    <xf numFmtId="186" fontId="42" fillId="0" borderId="0" xfId="2" applyNumberFormat="1" applyFont="1" applyAlignment="1">
      <alignment horizontal="right"/>
    </xf>
    <xf numFmtId="186" fontId="55" fillId="0" borderId="0" xfId="2" applyNumberFormat="1" applyFont="1" applyAlignment="1">
      <alignment horizontal="right"/>
    </xf>
    <xf numFmtId="186" fontId="29" fillId="12" borderId="11" xfId="2" applyNumberFormat="1" applyFont="1" applyFill="1" applyBorder="1" applyAlignment="1">
      <alignment horizontal="right"/>
    </xf>
    <xf numFmtId="186" fontId="29" fillId="12" borderId="16" xfId="2" applyNumberFormat="1" applyFont="1" applyFill="1" applyBorder="1"/>
    <xf numFmtId="183" fontId="29" fillId="12" borderId="17" xfId="2" applyNumberFormat="1" applyFont="1" applyFill="1" applyBorder="1" applyAlignment="1">
      <alignment horizontal="right"/>
    </xf>
    <xf numFmtId="186" fontId="29" fillId="12" borderId="14" xfId="2" applyNumberFormat="1" applyFont="1" applyFill="1" applyBorder="1"/>
    <xf numFmtId="188" fontId="29" fillId="12" borderId="0" xfId="2" applyNumberFormat="1" applyFont="1" applyFill="1"/>
    <xf numFmtId="188" fontId="29" fillId="12" borderId="18" xfId="2" applyNumberFormat="1" applyFont="1" applyFill="1" applyBorder="1"/>
    <xf numFmtId="191" fontId="29" fillId="12" borderId="0" xfId="2" applyFont="1" applyFill="1"/>
    <xf numFmtId="183" fontId="29" fillId="0" borderId="2" xfId="2" applyNumberFormat="1" applyFont="1" applyBorder="1" applyAlignment="1">
      <alignment horizontal="center" vertical="top" wrapText="1"/>
    </xf>
    <xf numFmtId="180" fontId="29" fillId="0" borderId="2" xfId="2" applyNumberFormat="1" applyFont="1" applyBorder="1" applyAlignment="1">
      <alignment horizontal="center" vertical="top" shrinkToFit="1"/>
    </xf>
    <xf numFmtId="180" fontId="29" fillId="0" borderId="2" xfId="2" applyNumberFormat="1" applyFont="1" applyBorder="1" applyAlignment="1">
      <alignment horizontal="right" vertical="top" shrinkToFit="1"/>
    </xf>
    <xf numFmtId="185" fontId="52" fillId="2" borderId="2" xfId="2" applyNumberFormat="1" applyFont="1" applyFill="1" applyBorder="1" applyAlignment="1">
      <alignment horizontal="right" wrapText="1"/>
    </xf>
    <xf numFmtId="183" fontId="29" fillId="0" borderId="10" xfId="2" applyNumberFormat="1" applyFont="1" applyBorder="1" applyAlignment="1">
      <alignment horizontal="center" vertical="top" wrapText="1"/>
    </xf>
    <xf numFmtId="180" fontId="29" fillId="0" borderId="10" xfId="2" applyNumberFormat="1" applyFont="1" applyBorder="1" applyAlignment="1">
      <alignment horizontal="center" vertical="top" shrinkToFit="1"/>
    </xf>
    <xf numFmtId="180" fontId="29" fillId="0" borderId="10" xfId="2" applyNumberFormat="1" applyFont="1" applyBorder="1" applyAlignment="1">
      <alignment horizontal="right" vertical="top" shrinkToFit="1"/>
    </xf>
    <xf numFmtId="191" fontId="29" fillId="0" borderId="11" xfId="2" applyFont="1" applyBorder="1"/>
    <xf numFmtId="184" fontId="29" fillId="0" borderId="2" xfId="2" applyNumberFormat="1" applyFont="1" applyBorder="1" applyAlignment="1">
      <alignment horizontal="right" vertical="top" shrinkToFit="1"/>
    </xf>
    <xf numFmtId="191" fontId="29" fillId="14" borderId="0" xfId="2" applyFont="1" applyFill="1" applyAlignment="1">
      <alignment horizontal="center" wrapText="1"/>
    </xf>
    <xf numFmtId="191" fontId="29" fillId="14" borderId="2" xfId="2" applyFont="1" applyFill="1" applyBorder="1" applyAlignment="1">
      <alignment horizontal="left" wrapText="1"/>
    </xf>
    <xf numFmtId="191" fontId="29" fillId="14" borderId="2" xfId="2" applyFont="1" applyFill="1" applyBorder="1" applyAlignment="1">
      <alignment horizontal="left" vertical="top" wrapText="1"/>
    </xf>
    <xf numFmtId="183" fontId="29" fillId="14" borderId="2" xfId="2" applyNumberFormat="1" applyFont="1" applyFill="1" applyBorder="1" applyAlignment="1">
      <alignment horizontal="center" vertical="top" wrapText="1"/>
    </xf>
    <xf numFmtId="180" fontId="29" fillId="14" borderId="2" xfId="2" applyNumberFormat="1" applyFont="1" applyFill="1" applyBorder="1" applyAlignment="1">
      <alignment horizontal="center" vertical="top" shrinkToFit="1"/>
    </xf>
    <xf numFmtId="180" fontId="29" fillId="14" borderId="2" xfId="2" applyNumberFormat="1" applyFont="1" applyFill="1" applyBorder="1" applyAlignment="1">
      <alignment horizontal="right" vertical="top" shrinkToFit="1"/>
    </xf>
    <xf numFmtId="185" fontId="40" fillId="14" borderId="2" xfId="2" applyNumberFormat="1" applyFont="1" applyFill="1" applyBorder="1" applyAlignment="1">
      <alignment horizontal="right" wrapText="1"/>
    </xf>
    <xf numFmtId="191" fontId="29" fillId="14" borderId="2" xfId="2" applyFont="1" applyFill="1" applyBorder="1" applyAlignment="1">
      <alignment horizontal="center" vertical="top" wrapText="1"/>
    </xf>
    <xf numFmtId="186" fontId="29" fillId="14" borderId="0" xfId="2" applyNumberFormat="1" applyFont="1" applyFill="1"/>
    <xf numFmtId="186" fontId="29" fillId="14" borderId="16" xfId="2" applyNumberFormat="1" applyFont="1" applyFill="1" applyBorder="1"/>
    <xf numFmtId="186" fontId="29" fillId="14" borderId="14" xfId="2" applyNumberFormat="1" applyFont="1" applyFill="1" applyBorder="1"/>
    <xf numFmtId="188" fontId="29" fillId="14" borderId="0" xfId="2" applyNumberFormat="1" applyFont="1" applyFill="1"/>
    <xf numFmtId="188" fontId="29" fillId="14" borderId="18" xfId="2" applyNumberFormat="1" applyFont="1" applyFill="1" applyBorder="1"/>
    <xf numFmtId="191" fontId="29" fillId="14" borderId="0" xfId="2" applyFont="1" applyFill="1"/>
    <xf numFmtId="191" fontId="12" fillId="0" borderId="14" xfId="2" applyFont="1" applyBorder="1"/>
    <xf numFmtId="183" fontId="12" fillId="0" borderId="0" xfId="2" applyNumberFormat="1" applyFont="1"/>
    <xf numFmtId="190" fontId="6" fillId="0" borderId="0" xfId="1" applyNumberFormat="1" applyFont="1"/>
    <xf numFmtId="190" fontId="6" fillId="0" borderId="3" xfId="1" applyNumberFormat="1" applyFont="1" applyBorder="1"/>
    <xf numFmtId="180" fontId="6" fillId="0" borderId="0" xfId="1" applyNumberFormat="1" applyFont="1"/>
    <xf numFmtId="190" fontId="57" fillId="0" borderId="5" xfId="2" applyNumberFormat="1" applyFont="1" applyBorder="1" applyAlignment="1">
      <alignment horizontal="left" wrapText="1"/>
    </xf>
    <xf numFmtId="190" fontId="5" fillId="0" borderId="5" xfId="2" applyNumberFormat="1" applyFont="1" applyBorder="1" applyAlignment="1">
      <alignment horizontal="left" vertical="top" wrapText="1"/>
    </xf>
    <xf numFmtId="190" fontId="6" fillId="0" borderId="5" xfId="1" applyNumberFormat="1" applyFont="1" applyBorder="1" applyAlignment="1">
      <alignment horizontal="center"/>
    </xf>
    <xf numFmtId="180" fontId="6" fillId="0" borderId="5" xfId="1" applyNumberFormat="1" applyFont="1" applyBorder="1" applyAlignment="1">
      <alignment horizontal="center"/>
    </xf>
    <xf numFmtId="190" fontId="6" fillId="0" borderId="2" xfId="1" applyNumberFormat="1" applyFont="1" applyBorder="1" applyAlignment="1">
      <alignment horizontal="center"/>
    </xf>
    <xf numFmtId="190" fontId="5" fillId="0" borderId="2" xfId="2" applyNumberFormat="1" applyFont="1" applyBorder="1" applyAlignment="1">
      <alignment horizontal="left" wrapText="1"/>
    </xf>
    <xf numFmtId="190" fontId="5" fillId="0" borderId="2" xfId="2" applyNumberFormat="1" applyFont="1" applyBorder="1" applyAlignment="1">
      <alignment horizontal="left" vertical="top" wrapText="1"/>
    </xf>
    <xf numFmtId="180" fontId="6" fillId="0" borderId="2" xfId="1" applyNumberFormat="1" applyFont="1" applyBorder="1"/>
    <xf numFmtId="190" fontId="5" fillId="0" borderId="2" xfId="2" applyNumberFormat="1" applyFont="1" applyBorder="1" applyAlignment="1">
      <alignment horizontal="center" vertical="center" wrapText="1"/>
    </xf>
    <xf numFmtId="190" fontId="5" fillId="0" borderId="2" xfId="2" applyNumberFormat="1" applyFont="1" applyBorder="1" applyAlignment="1">
      <alignment horizontal="center" wrapText="1"/>
    </xf>
    <xf numFmtId="190" fontId="5" fillId="0" borderId="10" xfId="2" applyNumberFormat="1" applyFont="1" applyBorder="1" applyAlignment="1">
      <alignment horizontal="left" wrapText="1"/>
    </xf>
    <xf numFmtId="190" fontId="5" fillId="0" borderId="10" xfId="2" applyNumberFormat="1" applyFont="1" applyBorder="1" applyAlignment="1">
      <alignment horizontal="left" vertical="top" wrapText="1"/>
    </xf>
    <xf numFmtId="180" fontId="6" fillId="0" borderId="10" xfId="1" applyNumberFormat="1" applyFont="1" applyBorder="1"/>
    <xf numFmtId="190" fontId="5" fillId="0" borderId="5" xfId="2" applyNumberFormat="1" applyFont="1" applyBorder="1" applyAlignment="1">
      <alignment horizontal="left" wrapText="1"/>
    </xf>
    <xf numFmtId="180" fontId="6" fillId="0" borderId="5" xfId="1" applyNumberFormat="1" applyFont="1" applyBorder="1"/>
    <xf numFmtId="177" fontId="58" fillId="15" borderId="28" xfId="1" applyNumberFormat="1" applyFont="1" applyFill="1" applyBorder="1" applyAlignment="1">
      <alignment horizontal="right" vertical="top" shrinkToFit="1"/>
    </xf>
    <xf numFmtId="177" fontId="58" fillId="15" borderId="28" xfId="1" applyNumberFormat="1" applyFont="1" applyFill="1" applyBorder="1" applyAlignment="1">
      <alignment horizontal="right" vertical="center" wrapText="1"/>
    </xf>
    <xf numFmtId="177" fontId="60" fillId="15" borderId="28" xfId="1" applyNumberFormat="1" applyFont="1" applyFill="1" applyBorder="1" applyAlignment="1">
      <alignment horizontal="center" vertical="center" wrapText="1"/>
    </xf>
    <xf numFmtId="191" fontId="62" fillId="16" borderId="0" xfId="1" applyFont="1" applyFill="1"/>
    <xf numFmtId="177" fontId="58" fillId="15" borderId="28" xfId="1" applyNumberFormat="1" applyFont="1" applyFill="1" applyBorder="1" applyAlignment="1">
      <alignment horizontal="right" vertical="top" wrapText="1"/>
    </xf>
    <xf numFmtId="191" fontId="5" fillId="5" borderId="2" xfId="2" applyFont="1" applyFill="1" applyBorder="1" applyAlignment="1">
      <alignment horizontal="left" vertical="top" wrapText="1"/>
    </xf>
    <xf numFmtId="0" fontId="6" fillId="0" borderId="0" xfId="0" applyFont="1">
      <alignment vertical="center"/>
    </xf>
    <xf numFmtId="191" fontId="65" fillId="2" borderId="2" xfId="2" applyFont="1" applyFill="1" applyBorder="1" applyAlignment="1">
      <alignment horizontal="center" vertical="top" wrapText="1"/>
    </xf>
    <xf numFmtId="176" fontId="65" fillId="2" borderId="2" xfId="2" applyNumberFormat="1" applyFont="1" applyFill="1" applyBorder="1" applyAlignment="1">
      <alignment horizontal="left" vertical="top" indent="1" shrinkToFit="1"/>
    </xf>
    <xf numFmtId="0" fontId="67" fillId="0" borderId="0" xfId="0" applyFont="1">
      <alignment vertical="center"/>
    </xf>
    <xf numFmtId="176" fontId="65" fillId="2" borderId="2" xfId="2" applyNumberFormat="1" applyFont="1" applyFill="1" applyBorder="1" applyAlignment="1">
      <alignment horizontal="center" vertical="top" shrinkToFit="1"/>
    </xf>
    <xf numFmtId="191" fontId="65" fillId="0" borderId="1" xfId="2" applyFont="1" applyBorder="1"/>
    <xf numFmtId="191" fontId="68" fillId="0" borderId="0" xfId="2" applyFont="1"/>
    <xf numFmtId="192" fontId="6" fillId="0" borderId="0" xfId="0" applyNumberFormat="1" applyFont="1">
      <alignment vertical="center"/>
    </xf>
    <xf numFmtId="192" fontId="5" fillId="0" borderId="0" xfId="2" applyNumberFormat="1" applyFont="1"/>
    <xf numFmtId="192" fontId="6" fillId="19" borderId="0" xfId="0" applyNumberFormat="1" applyFont="1" applyFill="1">
      <alignment vertical="center"/>
    </xf>
    <xf numFmtId="193" fontId="6" fillId="0" borderId="0" xfId="0" applyNumberFormat="1" applyFont="1">
      <alignment vertical="center"/>
    </xf>
    <xf numFmtId="0" fontId="6" fillId="0" borderId="0" xfId="0" applyFont="1" applyAlignment="1">
      <alignment horizontal="center" vertical="center"/>
    </xf>
    <xf numFmtId="2" fontId="6" fillId="0" borderId="0" xfId="0" applyNumberFormat="1" applyFont="1">
      <alignment vertical="center"/>
    </xf>
    <xf numFmtId="0" fontId="6" fillId="19" borderId="0" xfId="0" applyFont="1" applyFill="1">
      <alignment vertical="center"/>
    </xf>
    <xf numFmtId="0" fontId="6" fillId="19" borderId="0" xfId="0" applyFont="1" applyFill="1" applyAlignment="1">
      <alignment horizontal="center" vertical="center"/>
    </xf>
    <xf numFmtId="192" fontId="5" fillId="0" borderId="0" xfId="2" applyNumberFormat="1" applyFont="1" applyAlignment="1">
      <alignment horizontal="center"/>
    </xf>
    <xf numFmtId="192" fontId="6" fillId="0" borderId="0" xfId="0" applyNumberFormat="1" applyFont="1" applyAlignment="1">
      <alignment horizontal="center" vertical="center"/>
    </xf>
    <xf numFmtId="192" fontId="6" fillId="0" borderId="0" xfId="0" applyNumberFormat="1" applyFont="1" applyAlignment="1">
      <alignment horizontal="right"/>
    </xf>
    <xf numFmtId="192" fontId="5" fillId="0" borderId="0" xfId="2" applyNumberFormat="1" applyFont="1" applyAlignment="1">
      <alignment horizontal="right"/>
    </xf>
    <xf numFmtId="192" fontId="6" fillId="0" borderId="0" xfId="0" applyNumberFormat="1" applyFont="1" applyAlignment="1"/>
    <xf numFmtId="192" fontId="6" fillId="0" borderId="0" xfId="0" applyNumberFormat="1" applyFont="1" applyAlignment="1">
      <alignment horizontal="right" vertical="center"/>
    </xf>
    <xf numFmtId="192" fontId="69" fillId="0" borderId="0" xfId="0" applyNumberFormat="1" applyFont="1">
      <alignment vertical="center"/>
    </xf>
    <xf numFmtId="9" fontId="6" fillId="0" borderId="0" xfId="0" applyNumberFormat="1" applyFont="1">
      <alignment vertical="center"/>
    </xf>
    <xf numFmtId="176" fontId="65" fillId="2" borderId="4" xfId="2" applyNumberFormat="1" applyFont="1" applyFill="1" applyBorder="1" applyAlignment="1">
      <alignment horizontal="left" vertical="top" indent="1" shrinkToFit="1"/>
    </xf>
    <xf numFmtId="177" fontId="5" fillId="5" borderId="20" xfId="2" applyNumberFormat="1" applyFont="1" applyFill="1" applyBorder="1" applyAlignment="1">
      <alignment horizontal="right" vertical="center" wrapText="1"/>
    </xf>
    <xf numFmtId="177" fontId="5" fillId="5" borderId="4" xfId="2" applyNumberFormat="1" applyFont="1" applyFill="1" applyBorder="1" applyAlignment="1">
      <alignment horizontal="right" vertical="center" wrapText="1"/>
    </xf>
    <xf numFmtId="177" fontId="58" fillId="15" borderId="29" xfId="1" applyNumberFormat="1" applyFont="1" applyFill="1" applyBorder="1" applyAlignment="1">
      <alignment horizontal="right" vertical="center" wrapText="1"/>
    </xf>
    <xf numFmtId="177" fontId="63" fillId="15" borderId="29" xfId="1" applyNumberFormat="1" applyFont="1" applyFill="1" applyBorder="1" applyAlignment="1">
      <alignment horizontal="right" vertical="center" wrapText="1"/>
    </xf>
    <xf numFmtId="177" fontId="5" fillId="7" borderId="20" xfId="2" applyNumberFormat="1" applyFont="1" applyFill="1" applyBorder="1" applyAlignment="1">
      <alignment horizontal="right" vertical="center" wrapText="1"/>
    </xf>
    <xf numFmtId="177" fontId="5" fillId="7" borderId="4" xfId="2" applyNumberFormat="1" applyFont="1" applyFill="1" applyBorder="1" applyAlignment="1">
      <alignment horizontal="right" vertical="center" wrapText="1"/>
    </xf>
    <xf numFmtId="177" fontId="5" fillId="9" borderId="4" xfId="2" applyNumberFormat="1" applyFont="1" applyFill="1" applyBorder="1" applyAlignment="1">
      <alignment horizontal="right" vertical="center" wrapText="1"/>
    </xf>
    <xf numFmtId="177" fontId="19" fillId="9" borderId="4" xfId="2" applyNumberFormat="1" applyFont="1" applyFill="1" applyBorder="1" applyAlignment="1">
      <alignment horizontal="right" vertical="center" wrapText="1"/>
    </xf>
    <xf numFmtId="177" fontId="5" fillId="7" borderId="39" xfId="2" applyNumberFormat="1" applyFont="1" applyFill="1" applyBorder="1" applyAlignment="1">
      <alignment horizontal="right" vertical="center" wrapText="1"/>
    </xf>
    <xf numFmtId="191" fontId="12" fillId="0" borderId="38" xfId="2" applyFont="1" applyBorder="1"/>
    <xf numFmtId="182" fontId="6" fillId="0" borderId="38" xfId="1" applyNumberFormat="1" applyFont="1" applyBorder="1"/>
    <xf numFmtId="182" fontId="6" fillId="16" borderId="0" xfId="1" applyNumberFormat="1" applyFont="1" applyFill="1"/>
    <xf numFmtId="192" fontId="5" fillId="18" borderId="0" xfId="2" applyNumberFormat="1" applyFont="1" applyFill="1"/>
    <xf numFmtId="3" fontId="41" fillId="0" borderId="3" xfId="2" applyNumberFormat="1" applyFont="1" applyBorder="1"/>
    <xf numFmtId="192" fontId="71" fillId="0" borderId="0" xfId="2" applyNumberFormat="1" applyFont="1"/>
    <xf numFmtId="191" fontId="5" fillId="0" borderId="0" xfId="2" applyFont="1" applyAlignment="1">
      <alignment horizontal="right"/>
    </xf>
    <xf numFmtId="194" fontId="6" fillId="0" borderId="0" xfId="0" applyNumberFormat="1" applyFont="1">
      <alignment vertical="center"/>
    </xf>
    <xf numFmtId="0" fontId="67" fillId="0" borderId="0" xfId="0" applyFont="1" applyAlignment="1">
      <alignment horizontal="right" vertical="center"/>
    </xf>
    <xf numFmtId="191" fontId="65" fillId="0" borderId="0" xfId="2" applyFont="1"/>
    <xf numFmtId="191" fontId="68" fillId="5" borderId="0" xfId="2" applyFont="1" applyFill="1"/>
    <xf numFmtId="191" fontId="71" fillId="0" borderId="0" xfId="2" applyFont="1"/>
    <xf numFmtId="192" fontId="69" fillId="0" borderId="0" xfId="0" applyNumberFormat="1" applyFont="1" applyAlignment="1"/>
    <xf numFmtId="195" fontId="6" fillId="0" borderId="0" xfId="0" applyNumberFormat="1" applyFont="1">
      <alignment vertical="center"/>
    </xf>
    <xf numFmtId="192" fontId="72" fillId="0" borderId="0" xfId="0" applyNumberFormat="1" applyFont="1">
      <alignment vertical="center"/>
    </xf>
    <xf numFmtId="192" fontId="6" fillId="20" borderId="0" xfId="0" applyNumberFormat="1" applyFont="1" applyFill="1" applyAlignment="1">
      <alignment horizontal="center" vertical="center"/>
    </xf>
    <xf numFmtId="192" fontId="7" fillId="20" borderId="0" xfId="0" applyNumberFormat="1" applyFont="1" applyFill="1" applyAlignment="1">
      <alignment horizontal="center" vertical="center"/>
    </xf>
    <xf numFmtId="0" fontId="6" fillId="20" borderId="0" xfId="0" applyFont="1" applyFill="1" applyAlignment="1">
      <alignment horizontal="center" vertical="center"/>
    </xf>
    <xf numFmtId="0" fontId="6" fillId="20" borderId="0" xfId="0" applyFont="1" applyFill="1">
      <alignment vertical="center"/>
    </xf>
    <xf numFmtId="0" fontId="72" fillId="0" borderId="0" xfId="0" applyFont="1">
      <alignment vertical="center"/>
    </xf>
    <xf numFmtId="0" fontId="6" fillId="0" borderId="40" xfId="0" applyFont="1" applyBorder="1">
      <alignment vertical="center"/>
    </xf>
    <xf numFmtId="0" fontId="6" fillId="0" borderId="40" xfId="0" applyFont="1" applyBorder="1" applyAlignment="1">
      <alignment horizontal="center" vertical="center"/>
    </xf>
    <xf numFmtId="192" fontId="6" fillId="0" borderId="40" xfId="0" applyNumberFormat="1" applyFont="1" applyBorder="1">
      <alignment vertical="center"/>
    </xf>
    <xf numFmtId="192" fontId="6" fillId="0" borderId="40" xfId="0" applyNumberFormat="1" applyFont="1" applyBorder="1" applyAlignment="1"/>
    <xf numFmtId="192" fontId="72" fillId="0" borderId="40" xfId="0" applyNumberFormat="1" applyFont="1" applyBorder="1">
      <alignment vertical="center"/>
    </xf>
    <xf numFmtId="192" fontId="6" fillId="0" borderId="40" xfId="0" applyNumberFormat="1" applyFont="1" applyBorder="1" applyAlignment="1">
      <alignment horizontal="left" vertical="center"/>
    </xf>
    <xf numFmtId="192" fontId="6" fillId="0" borderId="40" xfId="0" applyNumberFormat="1" applyFont="1" applyBorder="1" applyAlignment="1">
      <alignment horizontal="center" vertical="center"/>
    </xf>
    <xf numFmtId="192" fontId="48" fillId="0" borderId="40" xfId="0" applyNumberFormat="1" applyFont="1" applyBorder="1" applyAlignment="1">
      <alignment horizontal="center" vertical="center"/>
    </xf>
    <xf numFmtId="192" fontId="48" fillId="0" borderId="40" xfId="0" applyNumberFormat="1" applyFont="1" applyBorder="1">
      <alignment vertical="center"/>
    </xf>
    <xf numFmtId="177" fontId="5" fillId="21" borderId="2" xfId="2" applyNumberFormat="1" applyFont="1" applyFill="1" applyBorder="1" applyAlignment="1">
      <alignment horizontal="right" vertical="center" wrapText="1"/>
    </xf>
    <xf numFmtId="192" fontId="6" fillId="22" borderId="0" xfId="0" applyNumberFormat="1" applyFont="1" applyFill="1">
      <alignment vertical="center"/>
    </xf>
    <xf numFmtId="191" fontId="76" fillId="5" borderId="0" xfId="2" applyFont="1" applyFill="1"/>
    <xf numFmtId="177" fontId="57" fillId="5" borderId="2" xfId="2" applyNumberFormat="1" applyFont="1" applyFill="1" applyBorder="1" applyAlignment="1">
      <alignment horizontal="right" vertical="center" wrapText="1"/>
    </xf>
    <xf numFmtId="192" fontId="6" fillId="22" borderId="0" xfId="0" applyNumberFormat="1" applyFont="1" applyFill="1" applyAlignment="1">
      <alignment horizontal="right" vertical="center"/>
    </xf>
    <xf numFmtId="180" fontId="6" fillId="4" borderId="0" xfId="1" applyNumberFormat="1" applyFont="1" applyFill="1" applyAlignment="1">
      <alignment horizontal="right"/>
    </xf>
    <xf numFmtId="177" fontId="78" fillId="21" borderId="2" xfId="2" applyNumberFormat="1" applyFont="1" applyFill="1" applyBorder="1" applyAlignment="1">
      <alignment horizontal="right" vertical="center" wrapText="1"/>
    </xf>
    <xf numFmtId="177" fontId="80" fillId="5" borderId="2" xfId="2" applyNumberFormat="1" applyFont="1" applyFill="1" applyBorder="1" applyAlignment="1">
      <alignment horizontal="right" vertical="center" wrapText="1"/>
    </xf>
    <xf numFmtId="177" fontId="79" fillId="5" borderId="2" xfId="2" applyNumberFormat="1" applyFont="1" applyFill="1" applyBorder="1" applyAlignment="1">
      <alignment horizontal="right" vertical="center" wrapText="1"/>
    </xf>
    <xf numFmtId="177" fontId="81" fillId="5" borderId="2" xfId="2" applyNumberFormat="1" applyFont="1" applyFill="1" applyBorder="1" applyAlignment="1">
      <alignment horizontal="right" vertical="center" wrapText="1"/>
    </xf>
    <xf numFmtId="177" fontId="82" fillId="5" borderId="2" xfId="2" applyNumberFormat="1" applyFont="1" applyFill="1" applyBorder="1" applyAlignment="1">
      <alignment horizontal="right" vertical="center" wrapText="1"/>
    </xf>
    <xf numFmtId="177" fontId="83" fillId="15" borderId="28" xfId="1" applyNumberFormat="1" applyFont="1" applyFill="1" applyBorder="1" applyAlignment="1">
      <alignment horizontal="right" vertical="top" shrinkToFit="1"/>
    </xf>
    <xf numFmtId="191" fontId="29" fillId="0" borderId="41" xfId="2" applyFont="1" applyBorder="1"/>
    <xf numFmtId="191" fontId="29" fillId="0" borderId="9" xfId="2" applyFont="1" applyBorder="1" applyAlignment="1">
      <alignment horizontal="left" wrapText="1"/>
    </xf>
    <xf numFmtId="191" fontId="11" fillId="5" borderId="12" xfId="2" applyFont="1" applyFill="1" applyBorder="1" applyAlignment="1">
      <alignment horizontal="center" vertical="top" wrapText="1"/>
    </xf>
    <xf numFmtId="191" fontId="29" fillId="5" borderId="3" xfId="2" applyFont="1" applyFill="1" applyBorder="1" applyAlignment="1">
      <alignment horizontal="center" vertical="top" wrapText="1"/>
    </xf>
    <xf numFmtId="191" fontId="11" fillId="5" borderId="3" xfId="2" applyFont="1" applyFill="1" applyBorder="1" applyAlignment="1">
      <alignment horizontal="center" vertical="top" wrapText="1"/>
    </xf>
    <xf numFmtId="191" fontId="37" fillId="5" borderId="12" xfId="2" applyFont="1" applyFill="1" applyBorder="1" applyAlignment="1">
      <alignment horizontal="center" wrapText="1"/>
    </xf>
    <xf numFmtId="191" fontId="29" fillId="5" borderId="3" xfId="2" applyFont="1" applyFill="1" applyBorder="1" applyAlignment="1">
      <alignment horizontal="center" wrapText="1"/>
    </xf>
    <xf numFmtId="191" fontId="29" fillId="5" borderId="3" xfId="2" applyFont="1" applyFill="1" applyBorder="1" applyAlignment="1">
      <alignment horizontal="left" wrapText="1"/>
    </xf>
    <xf numFmtId="191" fontId="29" fillId="5" borderId="12" xfId="2" applyFont="1" applyFill="1" applyBorder="1" applyAlignment="1">
      <alignment horizontal="center" wrapText="1"/>
    </xf>
    <xf numFmtId="191" fontId="29" fillId="5" borderId="20" xfId="2" applyFont="1" applyFill="1" applyBorder="1" applyAlignment="1">
      <alignment horizontal="center" wrapText="1"/>
    </xf>
    <xf numFmtId="191" fontId="29" fillId="12" borderId="42" xfId="2" applyFont="1" applyFill="1" applyBorder="1" applyAlignment="1">
      <alignment horizontal="left" vertical="top" wrapText="1" indent="3"/>
    </xf>
    <xf numFmtId="191" fontId="29" fillId="0" borderId="42" xfId="2" applyFont="1" applyBorder="1" applyAlignment="1">
      <alignment horizontal="left" vertical="top" wrapText="1" indent="1"/>
    </xf>
    <xf numFmtId="191" fontId="29" fillId="12" borderId="43" xfId="2" applyFont="1" applyFill="1" applyBorder="1" applyAlignment="1">
      <alignment horizontal="left" vertical="top" wrapText="1" indent="3"/>
    </xf>
    <xf numFmtId="191" fontId="29" fillId="12" borderId="42" xfId="2" applyFont="1" applyFill="1" applyBorder="1" applyAlignment="1">
      <alignment horizontal="left" vertical="top" wrapText="1" indent="1"/>
    </xf>
    <xf numFmtId="191" fontId="29" fillId="0" borderId="43" xfId="2" applyFont="1" applyBorder="1" applyAlignment="1">
      <alignment horizontal="left" vertical="top" wrapText="1" indent="1"/>
    </xf>
    <xf numFmtId="191" fontId="29" fillId="12" borderId="44" xfId="2" applyFont="1" applyFill="1" applyBorder="1"/>
    <xf numFmtId="191" fontId="29" fillId="0" borderId="45" xfId="2" applyFont="1" applyBorder="1"/>
    <xf numFmtId="191" fontId="29" fillId="14" borderId="42" xfId="2" applyFont="1" applyFill="1" applyBorder="1" applyAlignment="1">
      <alignment horizontal="left" vertical="top" wrapText="1" indent="1"/>
    </xf>
    <xf numFmtId="191" fontId="12" fillId="0" borderId="41" xfId="2" applyFont="1" applyBorder="1"/>
    <xf numFmtId="180" fontId="6" fillId="0" borderId="3" xfId="1" applyNumberFormat="1" applyFont="1" applyBorder="1"/>
    <xf numFmtId="180" fontId="5" fillId="0" borderId="5" xfId="2" applyNumberFormat="1" applyFont="1" applyBorder="1" applyAlignment="1">
      <alignment horizontal="center" vertical="top" shrinkToFit="1"/>
    </xf>
    <xf numFmtId="180" fontId="5" fillId="0" borderId="2" xfId="2" applyNumberFormat="1" applyFont="1" applyBorder="1" applyAlignment="1">
      <alignment horizontal="center" vertical="top" shrinkToFit="1"/>
    </xf>
    <xf numFmtId="180" fontId="5" fillId="0" borderId="10" xfId="2" applyNumberFormat="1" applyFont="1" applyBorder="1" applyAlignment="1">
      <alignment horizontal="center" vertical="top" shrinkToFit="1"/>
    </xf>
    <xf numFmtId="190" fontId="6" fillId="0" borderId="0" xfId="1" applyNumberFormat="1" applyFont="1" applyAlignment="1">
      <alignment horizontal="center"/>
    </xf>
    <xf numFmtId="190" fontId="6" fillId="0" borderId="10" xfId="1" applyNumberFormat="1" applyFont="1" applyBorder="1" applyAlignment="1">
      <alignment horizontal="center"/>
    </xf>
    <xf numFmtId="196" fontId="6" fillId="0" borderId="0" xfId="1" applyNumberFormat="1" applyFont="1"/>
    <xf numFmtId="196" fontId="6" fillId="0" borderId="5" xfId="1" applyNumberFormat="1" applyFont="1" applyBorder="1" applyAlignment="1">
      <alignment horizontal="center"/>
    </xf>
    <xf numFmtId="196" fontId="6" fillId="0" borderId="2" xfId="1" applyNumberFormat="1" applyFont="1" applyBorder="1"/>
    <xf numFmtId="196" fontId="6" fillId="0" borderId="10" xfId="1" applyNumberFormat="1" applyFont="1" applyBorder="1"/>
    <xf numFmtId="196" fontId="6" fillId="0" borderId="5" xfId="1" applyNumberFormat="1" applyFont="1" applyBorder="1"/>
    <xf numFmtId="190" fontId="5" fillId="0" borderId="46" xfId="2" applyNumberFormat="1" applyFont="1" applyBorder="1" applyAlignment="1">
      <alignment horizontal="left" wrapText="1"/>
    </xf>
    <xf numFmtId="190" fontId="5" fillId="0" borderId="46" xfId="2" applyNumberFormat="1" applyFont="1" applyBorder="1" applyAlignment="1">
      <alignment horizontal="left" vertical="top" wrapText="1"/>
    </xf>
    <xf numFmtId="190" fontId="6" fillId="0" borderId="46" xfId="1" applyNumberFormat="1" applyFont="1" applyBorder="1"/>
    <xf numFmtId="180" fontId="6" fillId="0" borderId="27" xfId="1" applyNumberFormat="1" applyFont="1" applyBorder="1"/>
    <xf numFmtId="180" fontId="6" fillId="0" borderId="9" xfId="1" applyNumberFormat="1" applyFont="1" applyBorder="1"/>
    <xf numFmtId="180" fontId="6" fillId="0" borderId="46" xfId="1" applyNumberFormat="1" applyFont="1" applyBorder="1"/>
    <xf numFmtId="196" fontId="6" fillId="0" borderId="46" xfId="1" applyNumberFormat="1" applyFont="1" applyBorder="1"/>
    <xf numFmtId="190" fontId="6" fillId="0" borderId="46" xfId="1" applyNumberFormat="1" applyFont="1" applyBorder="1" applyAlignment="1">
      <alignment horizontal="center"/>
    </xf>
    <xf numFmtId="192" fontId="5" fillId="0" borderId="47" xfId="2" applyNumberFormat="1" applyFont="1" applyBorder="1"/>
    <xf numFmtId="191" fontId="29" fillId="0" borderId="48" xfId="2" applyFont="1" applyBorder="1" applyAlignment="1">
      <alignment horizontal="left" vertical="top" wrapText="1" indent="1"/>
    </xf>
    <xf numFmtId="191" fontId="29" fillId="0" borderId="49" xfId="2" applyFont="1" applyBorder="1" applyAlignment="1">
      <alignment horizontal="left" vertical="top" wrapText="1" indent="1"/>
    </xf>
    <xf numFmtId="191" fontId="12" fillId="0" borderId="50" xfId="2" applyFont="1" applyBorder="1"/>
    <xf numFmtId="191" fontId="31" fillId="0" borderId="50" xfId="2" applyFont="1" applyBorder="1"/>
    <xf numFmtId="186" fontId="25" fillId="5" borderId="50" xfId="2" applyNumberFormat="1" applyFont="1" applyFill="1" applyBorder="1"/>
    <xf numFmtId="186" fontId="38" fillId="10" borderId="50" xfId="2" applyNumberFormat="1" applyFont="1" applyFill="1" applyBorder="1" applyAlignment="1">
      <alignment horizontal="center"/>
    </xf>
    <xf numFmtId="185" fontId="43" fillId="12" borderId="50" xfId="2" applyNumberFormat="1" applyFont="1" applyFill="1" applyBorder="1" applyAlignment="1">
      <alignment horizontal="right" wrapText="1"/>
    </xf>
    <xf numFmtId="185" fontId="45" fillId="12" borderId="51" xfId="2" applyNumberFormat="1" applyFont="1" applyFill="1" applyBorder="1" applyAlignment="1">
      <alignment horizontal="right" wrapText="1"/>
    </xf>
    <xf numFmtId="185" fontId="45" fillId="0" borderId="50" xfId="2" applyNumberFormat="1" applyFont="1" applyBorder="1" applyAlignment="1">
      <alignment horizontal="right" wrapText="1"/>
    </xf>
    <xf numFmtId="186" fontId="40" fillId="0" borderId="50" xfId="2" applyNumberFormat="1" applyFont="1" applyBorder="1"/>
    <xf numFmtId="186" fontId="29" fillId="0" borderId="50" xfId="2" applyNumberFormat="1" applyFont="1" applyBorder="1"/>
    <xf numFmtId="185" fontId="40" fillId="0" borderId="50" xfId="2" applyNumberFormat="1" applyFont="1" applyBorder="1" applyAlignment="1">
      <alignment horizontal="right" wrapText="1"/>
    </xf>
    <xf numFmtId="186" fontId="29" fillId="12" borderId="51" xfId="2" applyNumberFormat="1" applyFont="1" applyFill="1" applyBorder="1"/>
    <xf numFmtId="185" fontId="41" fillId="0" borderId="50" xfId="2" applyNumberFormat="1" applyFont="1" applyBorder="1" applyAlignment="1">
      <alignment horizontal="right" wrapText="1"/>
    </xf>
    <xf numFmtId="185" fontId="51" fillId="0" borderId="50" xfId="2" applyNumberFormat="1" applyFont="1" applyBorder="1" applyAlignment="1">
      <alignment horizontal="right" wrapText="1"/>
    </xf>
    <xf numFmtId="186" fontId="29" fillId="12" borderId="50" xfId="2" applyNumberFormat="1" applyFont="1" applyFill="1" applyBorder="1"/>
    <xf numFmtId="191" fontId="29" fillId="0" borderId="50" xfId="2" applyFont="1" applyBorder="1"/>
    <xf numFmtId="191" fontId="29" fillId="0" borderId="51" xfId="2" applyFont="1" applyBorder="1"/>
    <xf numFmtId="186" fontId="29" fillId="14" borderId="50" xfId="2" applyNumberFormat="1" applyFont="1" applyFill="1" applyBorder="1"/>
    <xf numFmtId="186" fontId="27" fillId="12" borderId="50" xfId="2" applyNumberFormat="1" applyFont="1" applyFill="1" applyBorder="1"/>
    <xf numFmtId="186" fontId="27" fillId="0" borderId="50" xfId="2" applyNumberFormat="1" applyFont="1" applyBorder="1"/>
    <xf numFmtId="185" fontId="40" fillId="12" borderId="50" xfId="2" applyNumberFormat="1" applyFont="1" applyFill="1" applyBorder="1" applyAlignment="1">
      <alignment horizontal="right" wrapText="1"/>
    </xf>
    <xf numFmtId="186" fontId="49" fillId="0" borderId="50" xfId="2" applyNumberFormat="1" applyFont="1" applyBorder="1"/>
    <xf numFmtId="185" fontId="52" fillId="0" borderId="50" xfId="2" applyNumberFormat="1" applyFont="1" applyBorder="1" applyAlignment="1">
      <alignment horizontal="right" wrapText="1"/>
    </xf>
    <xf numFmtId="185" fontId="46" fillId="0" borderId="50" xfId="2" applyNumberFormat="1" applyFont="1" applyBorder="1" applyAlignment="1">
      <alignment horizontal="right" wrapText="1"/>
    </xf>
    <xf numFmtId="185" fontId="53" fillId="0" borderId="50" xfId="2" applyNumberFormat="1" applyFont="1" applyBorder="1" applyAlignment="1">
      <alignment horizontal="right" wrapText="1"/>
    </xf>
    <xf numFmtId="183" fontId="27" fillId="0" borderId="0" xfId="2" applyNumberFormat="1" applyFont="1"/>
    <xf numFmtId="183" fontId="27" fillId="12" borderId="0" xfId="2" applyNumberFormat="1" applyFont="1" applyFill="1"/>
    <xf numFmtId="183" fontId="23" fillId="10" borderId="0" xfId="2" applyNumberFormat="1" applyFont="1" applyFill="1" applyAlignment="1">
      <alignment horizontal="center"/>
    </xf>
    <xf numFmtId="187" fontId="41" fillId="0" borderId="0" xfId="2" applyNumberFormat="1" applyFont="1"/>
    <xf numFmtId="183" fontId="29" fillId="14" borderId="0" xfId="2" applyNumberFormat="1" applyFont="1" applyFill="1"/>
    <xf numFmtId="186" fontId="23" fillId="10" borderId="50" xfId="2" applyNumberFormat="1" applyFont="1" applyFill="1" applyBorder="1" applyAlignment="1">
      <alignment horizontal="center"/>
    </xf>
    <xf numFmtId="186" fontId="41" fillId="12" borderId="50" xfId="2" applyNumberFormat="1" applyFont="1" applyFill="1" applyBorder="1"/>
    <xf numFmtId="186" fontId="41" fillId="0" borderId="50" xfId="2" applyNumberFormat="1" applyFont="1" applyBorder="1"/>
    <xf numFmtId="191" fontId="12" fillId="0" borderId="52" xfId="2" applyFont="1" applyBorder="1"/>
    <xf numFmtId="186" fontId="54" fillId="0" borderId="50" xfId="2" applyNumberFormat="1" applyFont="1" applyBorder="1"/>
    <xf numFmtId="185" fontId="45" fillId="12" borderId="50" xfId="2" applyNumberFormat="1" applyFont="1" applyFill="1" applyBorder="1" applyAlignment="1">
      <alignment horizontal="right" wrapText="1"/>
    </xf>
    <xf numFmtId="3" fontId="41" fillId="0" borderId="53" xfId="2" applyNumberFormat="1" applyFont="1" applyBorder="1"/>
    <xf numFmtId="191" fontId="12" fillId="0" borderId="54" xfId="2" applyFont="1" applyBorder="1"/>
    <xf numFmtId="191" fontId="12" fillId="0" borderId="55" xfId="2" applyFont="1" applyBorder="1"/>
    <xf numFmtId="183" fontId="12" fillId="0" borderId="56" xfId="2" applyNumberFormat="1" applyFont="1" applyBorder="1" applyAlignment="1">
      <alignment horizontal="right"/>
    </xf>
    <xf numFmtId="183" fontId="12" fillId="0" borderId="57" xfId="2" applyNumberFormat="1" applyFont="1" applyBorder="1" applyAlignment="1">
      <alignment horizontal="right"/>
    </xf>
    <xf numFmtId="191" fontId="12" fillId="0" borderId="58" xfId="2" applyFont="1" applyBorder="1"/>
    <xf numFmtId="191" fontId="12" fillId="0" borderId="59" xfId="2" applyFont="1" applyBorder="1"/>
    <xf numFmtId="183" fontId="12" fillId="0" borderId="60" xfId="2" applyNumberFormat="1" applyFont="1" applyBorder="1" applyAlignment="1">
      <alignment horizontal="right"/>
    </xf>
    <xf numFmtId="183" fontId="12" fillId="0" borderId="61" xfId="2" applyNumberFormat="1" applyFont="1" applyBorder="1" applyAlignment="1">
      <alignment horizontal="right"/>
    </xf>
    <xf numFmtId="183" fontId="12" fillId="0" borderId="0" xfId="2" applyNumberFormat="1" applyFont="1" applyAlignment="1">
      <alignment horizontal="right"/>
    </xf>
    <xf numFmtId="191" fontId="29" fillId="5" borderId="12" xfId="2" applyFont="1" applyFill="1" applyBorder="1" applyAlignment="1">
      <alignment horizontal="center" vertical="top" wrapText="1"/>
    </xf>
    <xf numFmtId="191" fontId="86" fillId="12" borderId="2" xfId="2" applyFont="1" applyFill="1" applyBorder="1" applyAlignment="1">
      <alignment horizontal="center" wrapText="1"/>
    </xf>
    <xf numFmtId="185" fontId="86" fillId="12" borderId="2" xfId="2" applyNumberFormat="1" applyFont="1" applyFill="1" applyBorder="1" applyAlignment="1">
      <alignment horizontal="right" wrapText="1"/>
    </xf>
    <xf numFmtId="183" fontId="29" fillId="0" borderId="2" xfId="2" applyNumberFormat="1" applyFont="1" applyBorder="1" applyAlignment="1">
      <alignment horizontal="center" wrapText="1"/>
    </xf>
    <xf numFmtId="191" fontId="29" fillId="0" borderId="2" xfId="2" applyFont="1" applyBorder="1" applyAlignment="1">
      <alignment vertical="top" wrapText="1"/>
    </xf>
    <xf numFmtId="191" fontId="29" fillId="0" borderId="2" xfId="2" applyFont="1" applyBorder="1" applyAlignment="1">
      <alignment horizontal="right" wrapText="1"/>
    </xf>
    <xf numFmtId="191" fontId="76" fillId="5" borderId="3" xfId="2" applyFont="1" applyFill="1" applyBorder="1" applyAlignment="1">
      <alignment horizontal="left" wrapText="1"/>
    </xf>
    <xf numFmtId="38" fontId="29" fillId="0" borderId="2" xfId="7" applyFont="1" applyBorder="1" applyAlignment="1">
      <alignment vertical="top" shrinkToFit="1"/>
    </xf>
    <xf numFmtId="38" fontId="29" fillId="0" borderId="2" xfId="7" applyFont="1" applyBorder="1" applyAlignment="1">
      <alignment horizontal="right" vertical="top" wrapText="1"/>
    </xf>
    <xf numFmtId="38" fontId="29" fillId="0" borderId="2" xfId="7" applyFont="1" applyBorder="1" applyAlignment="1">
      <alignment vertical="top" wrapText="1"/>
    </xf>
    <xf numFmtId="183" fontId="29" fillId="12" borderId="2" xfId="2" applyNumberFormat="1" applyFont="1" applyFill="1" applyBorder="1" applyAlignment="1">
      <alignment horizontal="center" wrapText="1"/>
    </xf>
    <xf numFmtId="38" fontId="29" fillId="0" borderId="2" xfId="7" applyFont="1" applyBorder="1" applyAlignment="1">
      <alignment horizontal="right" vertical="top" shrinkToFit="1"/>
    </xf>
    <xf numFmtId="38" fontId="29" fillId="0" borderId="10" xfId="7" applyFont="1" applyBorder="1" applyAlignment="1">
      <alignment horizontal="right" vertical="top" shrinkToFit="1"/>
    </xf>
    <xf numFmtId="38" fontId="29" fillId="0" borderId="10" xfId="7" applyFont="1" applyBorder="1" applyAlignment="1">
      <alignment horizontal="right" vertical="top" wrapText="1"/>
    </xf>
    <xf numFmtId="191" fontId="29" fillId="0" borderId="46" xfId="2" applyFont="1" applyBorder="1" applyAlignment="1">
      <alignment horizontal="left" vertical="top" wrapText="1" indent="1"/>
    </xf>
    <xf numFmtId="38" fontId="29" fillId="0" borderId="46" xfId="7" applyFont="1" applyBorder="1" applyAlignment="1">
      <alignment horizontal="right" vertical="top" shrinkToFit="1"/>
    </xf>
    <xf numFmtId="38" fontId="29" fillId="0" borderId="46" xfId="7" applyFont="1" applyBorder="1" applyAlignment="1">
      <alignment horizontal="right" vertical="top" wrapText="1"/>
    </xf>
    <xf numFmtId="191" fontId="29" fillId="0" borderId="46" xfId="2" applyFont="1" applyBorder="1" applyAlignment="1">
      <alignment horizontal="center" vertical="top" wrapText="1"/>
    </xf>
    <xf numFmtId="183" fontId="29" fillId="0" borderId="46" xfId="2" applyNumberFormat="1" applyFont="1" applyBorder="1" applyAlignment="1">
      <alignment horizontal="center" vertical="top" shrinkToFit="1"/>
    </xf>
    <xf numFmtId="191" fontId="29" fillId="12" borderId="5" xfId="2" applyFont="1" applyFill="1" applyBorder="1" applyAlignment="1">
      <alignment horizontal="left" wrapText="1"/>
    </xf>
    <xf numFmtId="183" fontId="29" fillId="12" borderId="5" xfId="2" applyNumberFormat="1" applyFont="1" applyFill="1" applyBorder="1" applyAlignment="1">
      <alignment horizontal="center" wrapText="1"/>
    </xf>
    <xf numFmtId="191" fontId="86" fillId="12" borderId="5" xfId="2" applyFont="1" applyFill="1" applyBorder="1" applyAlignment="1">
      <alignment horizontal="center" wrapText="1"/>
    </xf>
    <xf numFmtId="185" fontId="86" fillId="12" borderId="5" xfId="2" applyNumberFormat="1" applyFont="1" applyFill="1" applyBorder="1" applyAlignment="1">
      <alignment horizontal="right" wrapText="1"/>
    </xf>
    <xf numFmtId="191" fontId="29" fillId="16" borderId="2" xfId="2" applyFont="1" applyFill="1" applyBorder="1" applyAlignment="1">
      <alignment horizontal="left" vertical="top" wrapText="1"/>
    </xf>
    <xf numFmtId="191" fontId="29" fillId="18" borderId="42" xfId="2" applyFont="1" applyFill="1" applyBorder="1" applyAlignment="1">
      <alignment horizontal="left" vertical="top" wrapText="1" indent="1"/>
    </xf>
    <xf numFmtId="191" fontId="29" fillId="18" borderId="2" xfId="2" applyFont="1" applyFill="1" applyBorder="1" applyAlignment="1">
      <alignment horizontal="left" vertical="top" wrapText="1"/>
    </xf>
    <xf numFmtId="191" fontId="29" fillId="18" borderId="2" xfId="2" applyFont="1" applyFill="1" applyBorder="1" applyAlignment="1">
      <alignment horizontal="center" vertical="top" wrapText="1"/>
    </xf>
    <xf numFmtId="183" fontId="29" fillId="18" borderId="2" xfId="2" applyNumberFormat="1" applyFont="1" applyFill="1" applyBorder="1" applyAlignment="1">
      <alignment horizontal="center" vertical="top" shrinkToFit="1"/>
    </xf>
    <xf numFmtId="191" fontId="29" fillId="18" borderId="2" xfId="2" applyFont="1" applyFill="1" applyBorder="1" applyAlignment="1">
      <alignment horizontal="right" vertical="top" shrinkToFit="1"/>
    </xf>
    <xf numFmtId="176" fontId="29" fillId="18" borderId="2" xfId="2" applyNumberFormat="1" applyFont="1" applyFill="1" applyBorder="1" applyAlignment="1">
      <alignment horizontal="right" vertical="top" shrinkToFit="1"/>
    </xf>
    <xf numFmtId="191" fontId="76" fillId="0" borderId="2" xfId="2" applyFont="1" applyBorder="1" applyAlignment="1">
      <alignment horizontal="left" wrapText="1"/>
    </xf>
    <xf numFmtId="191" fontId="71" fillId="0" borderId="2" xfId="2" applyFont="1" applyBorder="1" applyAlignment="1">
      <alignment horizontal="center" vertical="top" wrapText="1"/>
    </xf>
    <xf numFmtId="183" fontId="71" fillId="0" borderId="2" xfId="2" applyNumberFormat="1" applyFont="1" applyBorder="1" applyAlignment="1">
      <alignment horizontal="center" vertical="top" shrinkToFit="1"/>
    </xf>
    <xf numFmtId="191" fontId="71" fillId="0" borderId="2" xfId="2" applyFont="1" applyBorder="1" applyAlignment="1">
      <alignment horizontal="right" vertical="top" shrinkToFit="1"/>
    </xf>
    <xf numFmtId="191" fontId="71" fillId="0" borderId="2" xfId="2" applyFont="1" applyBorder="1" applyAlignment="1">
      <alignment horizontal="right" vertical="top" wrapText="1"/>
    </xf>
    <xf numFmtId="183" fontId="76" fillId="0" borderId="2" xfId="2" applyNumberFormat="1" applyFont="1" applyBorder="1" applyAlignment="1">
      <alignment horizontal="left" wrapText="1"/>
    </xf>
    <xf numFmtId="191" fontId="76" fillId="12" borderId="2" xfId="2" applyFont="1" applyFill="1" applyBorder="1" applyAlignment="1">
      <alignment horizontal="left" wrapText="1"/>
    </xf>
    <xf numFmtId="183" fontId="76" fillId="12" borderId="2" xfId="2" applyNumberFormat="1" applyFont="1" applyFill="1" applyBorder="1" applyAlignment="1">
      <alignment horizontal="left" wrapText="1"/>
    </xf>
    <xf numFmtId="191" fontId="40" fillId="12" borderId="2" xfId="2" applyFont="1" applyFill="1" applyBorder="1" applyAlignment="1">
      <alignment horizontal="right" wrapText="1"/>
    </xf>
    <xf numFmtId="181" fontId="71" fillId="0" borderId="2" xfId="2" applyNumberFormat="1" applyFont="1" applyBorder="1" applyAlignment="1">
      <alignment horizontal="right" vertical="top" shrinkToFit="1"/>
    </xf>
    <xf numFmtId="191" fontId="76" fillId="5" borderId="20" xfId="2" applyFont="1" applyFill="1" applyBorder="1" applyAlignment="1">
      <alignment horizontal="left" wrapText="1"/>
    </xf>
    <xf numFmtId="1" fontId="29" fillId="12" borderId="15" xfId="2" applyNumberFormat="1" applyFont="1" applyFill="1" applyBorder="1" applyAlignment="1">
      <alignment horizontal="center"/>
    </xf>
    <xf numFmtId="1" fontId="29" fillId="12" borderId="0" xfId="2" applyNumberFormat="1" applyFont="1" applyFill="1" applyAlignment="1">
      <alignment horizontal="center"/>
    </xf>
    <xf numFmtId="1" fontId="29" fillId="12" borderId="3" xfId="2" applyNumberFormat="1" applyFont="1" applyFill="1" applyBorder="1" applyAlignment="1">
      <alignment horizontal="center"/>
    </xf>
    <xf numFmtId="1" fontId="29" fillId="12" borderId="16" xfId="2" applyNumberFormat="1" applyFont="1" applyFill="1" applyBorder="1" applyAlignment="1">
      <alignment horizontal="center"/>
    </xf>
    <xf numFmtId="1" fontId="29" fillId="12" borderId="17" xfId="2" applyNumberFormat="1" applyFont="1" applyFill="1" applyBorder="1" applyAlignment="1">
      <alignment horizontal="center"/>
    </xf>
    <xf numFmtId="191" fontId="29" fillId="0" borderId="5" xfId="2" applyFont="1" applyBorder="1" applyAlignment="1">
      <alignment horizontal="left" vertical="top" wrapText="1"/>
    </xf>
    <xf numFmtId="191" fontId="76" fillId="0" borderId="5" xfId="2" applyFont="1" applyBorder="1" applyAlignment="1">
      <alignment horizontal="left" wrapText="1"/>
    </xf>
    <xf numFmtId="191" fontId="71" fillId="0" borderId="5" xfId="2" applyFont="1" applyBorder="1" applyAlignment="1">
      <alignment horizontal="center" vertical="top" wrapText="1"/>
    </xf>
    <xf numFmtId="183" fontId="71" fillId="0" borderId="5" xfId="2" applyNumberFormat="1" applyFont="1" applyBorder="1" applyAlignment="1">
      <alignment horizontal="center" vertical="top" shrinkToFit="1"/>
    </xf>
    <xf numFmtId="191" fontId="71" fillId="0" borderId="5" xfId="2" applyFont="1" applyBorder="1" applyAlignment="1">
      <alignment horizontal="right" vertical="top" shrinkToFit="1"/>
    </xf>
    <xf numFmtId="191" fontId="71" fillId="0" borderId="5" xfId="2" applyFont="1" applyBorder="1" applyAlignment="1">
      <alignment horizontal="right" vertical="top" wrapText="1"/>
    </xf>
    <xf numFmtId="191" fontId="29" fillId="0" borderId="5" xfId="2" applyFont="1" applyBorder="1" applyAlignment="1">
      <alignment horizontal="center" vertical="top" wrapText="1"/>
    </xf>
    <xf numFmtId="191" fontId="76" fillId="5" borderId="62" xfId="2" applyFont="1" applyFill="1" applyBorder="1" applyAlignment="1">
      <alignment horizontal="left" wrapText="1"/>
    </xf>
    <xf numFmtId="191" fontId="29" fillId="18" borderId="63" xfId="2" applyFont="1" applyFill="1" applyBorder="1" applyAlignment="1">
      <alignment horizontal="left" vertical="top" wrapText="1" indent="1"/>
    </xf>
    <xf numFmtId="191" fontId="29" fillId="18" borderId="64" xfId="2" applyFont="1" applyFill="1" applyBorder="1" applyAlignment="1">
      <alignment horizontal="left" vertical="top" wrapText="1"/>
    </xf>
    <xf numFmtId="191" fontId="29" fillId="18" borderId="64" xfId="2" applyFont="1" applyFill="1" applyBorder="1" applyAlignment="1">
      <alignment horizontal="center" vertical="top" wrapText="1"/>
    </xf>
    <xf numFmtId="183" fontId="29" fillId="18" borderId="64" xfId="2" applyNumberFormat="1" applyFont="1" applyFill="1" applyBorder="1" applyAlignment="1">
      <alignment horizontal="center" vertical="top" shrinkToFit="1"/>
    </xf>
    <xf numFmtId="191" fontId="29" fillId="18" borderId="64" xfId="2" applyFont="1" applyFill="1" applyBorder="1" applyAlignment="1">
      <alignment horizontal="right" vertical="top" shrinkToFit="1"/>
    </xf>
    <xf numFmtId="176" fontId="29" fillId="18" borderId="64" xfId="2" applyNumberFormat="1" applyFont="1" applyFill="1" applyBorder="1" applyAlignment="1">
      <alignment horizontal="right" vertical="top" shrinkToFit="1"/>
    </xf>
    <xf numFmtId="191" fontId="29" fillId="18" borderId="65" xfId="2" applyFont="1" applyFill="1" applyBorder="1" applyAlignment="1">
      <alignment horizontal="center" vertical="top" wrapText="1"/>
    </xf>
    <xf numFmtId="194" fontId="27" fillId="0" borderId="15" xfId="2" applyNumberFormat="1" applyFont="1" applyBorder="1"/>
    <xf numFmtId="194" fontId="27" fillId="0" borderId="0" xfId="2" applyNumberFormat="1" applyFont="1"/>
    <xf numFmtId="194" fontId="27" fillId="12" borderId="15" xfId="2" applyNumberFormat="1" applyFont="1" applyFill="1" applyBorder="1"/>
    <xf numFmtId="194" fontId="27" fillId="12" borderId="0" xfId="2" applyNumberFormat="1" applyFont="1" applyFill="1"/>
    <xf numFmtId="194" fontId="85" fillId="0" borderId="15" xfId="2" applyNumberFormat="1" applyFont="1" applyBorder="1"/>
    <xf numFmtId="192" fontId="5" fillId="5" borderId="0" xfId="2" applyNumberFormat="1" applyFont="1" applyFill="1"/>
    <xf numFmtId="194" fontId="29" fillId="0" borderId="0" xfId="2" applyNumberFormat="1" applyFont="1"/>
    <xf numFmtId="194" fontId="29" fillId="0" borderId="16" xfId="2" applyNumberFormat="1" applyFont="1" applyBorder="1"/>
    <xf numFmtId="194" fontId="29" fillId="12" borderId="0" xfId="2" applyNumberFormat="1" applyFont="1" applyFill="1"/>
    <xf numFmtId="194" fontId="29" fillId="12" borderId="16" xfId="2" applyNumberFormat="1" applyFont="1" applyFill="1" applyBorder="1"/>
    <xf numFmtId="194" fontId="29" fillId="12" borderId="14" xfId="2" applyNumberFormat="1" applyFont="1" applyFill="1" applyBorder="1"/>
    <xf numFmtId="194" fontId="29" fillId="0" borderId="50" xfId="2" applyNumberFormat="1" applyFont="1" applyBorder="1"/>
    <xf numFmtId="194" fontId="29" fillId="12" borderId="50" xfId="2" applyNumberFormat="1" applyFont="1" applyFill="1" applyBorder="1"/>
    <xf numFmtId="179" fontId="6" fillId="23" borderId="0" xfId="1" applyNumberFormat="1" applyFont="1" applyFill="1"/>
    <xf numFmtId="179" fontId="6" fillId="24" borderId="0" xfId="1" applyNumberFormat="1" applyFont="1" applyFill="1"/>
    <xf numFmtId="179" fontId="6" fillId="16" borderId="0" xfId="1" applyNumberFormat="1" applyFont="1" applyFill="1"/>
    <xf numFmtId="191" fontId="6" fillId="16" borderId="0" xfId="1" applyFont="1" applyFill="1"/>
    <xf numFmtId="0" fontId="0" fillId="16" borderId="0" xfId="0" applyFill="1">
      <alignment vertical="center"/>
    </xf>
    <xf numFmtId="191" fontId="29" fillId="0" borderId="9" xfId="2" applyFont="1" applyBorder="1" applyAlignment="1">
      <alignment horizontal="left" vertical="top" wrapText="1"/>
    </xf>
    <xf numFmtId="192" fontId="6" fillId="0" borderId="0" xfId="1" applyNumberFormat="1" applyFont="1" applyAlignment="1">
      <alignment shrinkToFit="1"/>
    </xf>
    <xf numFmtId="179" fontId="7" fillId="0" borderId="0" xfId="1" applyNumberFormat="1" applyFont="1" applyAlignment="1">
      <alignment shrinkToFit="1"/>
    </xf>
    <xf numFmtId="179" fontId="6" fillId="24" borderId="0" xfId="1" applyNumberFormat="1" applyFont="1" applyFill="1" applyAlignment="1">
      <alignment shrinkToFit="1"/>
    </xf>
    <xf numFmtId="179" fontId="6" fillId="0" borderId="0" xfId="1" applyNumberFormat="1" applyFont="1" applyAlignment="1">
      <alignment shrinkToFit="1"/>
    </xf>
    <xf numFmtId="179" fontId="6" fillId="25" borderId="0" xfId="1" applyNumberFormat="1" applyFont="1" applyFill="1" applyAlignment="1">
      <alignment shrinkToFit="1"/>
    </xf>
    <xf numFmtId="179" fontId="6" fillId="23" borderId="0" xfId="1" applyNumberFormat="1" applyFont="1" applyFill="1" applyAlignment="1">
      <alignment shrinkToFit="1"/>
    </xf>
    <xf numFmtId="179" fontId="6" fillId="3" borderId="0" xfId="1" applyNumberFormat="1" applyFont="1" applyFill="1" applyAlignment="1">
      <alignment shrinkToFit="1"/>
    </xf>
    <xf numFmtId="179" fontId="6" fillId="16" borderId="0" xfId="1" applyNumberFormat="1" applyFont="1" applyFill="1" applyAlignment="1">
      <alignment shrinkToFit="1"/>
    </xf>
    <xf numFmtId="178" fontId="6" fillId="0" borderId="0" xfId="1" applyNumberFormat="1" applyFont="1" applyAlignment="1">
      <alignment shrinkToFit="1"/>
    </xf>
    <xf numFmtId="191" fontId="6" fillId="0" borderId="0" xfId="1" applyFont="1" applyAlignment="1">
      <alignment shrinkToFit="1"/>
    </xf>
    <xf numFmtId="179" fontId="6" fillId="26" borderId="0" xfId="1" applyNumberFormat="1" applyFont="1" applyFill="1" applyAlignment="1">
      <alignment shrinkToFit="1"/>
    </xf>
    <xf numFmtId="192" fontId="6" fillId="16" borderId="0" xfId="1" applyNumberFormat="1" applyFont="1" applyFill="1" applyAlignment="1">
      <alignment shrinkToFit="1"/>
    </xf>
    <xf numFmtId="192" fontId="6" fillId="0" borderId="0" xfId="1" applyNumberFormat="1" applyFont="1"/>
    <xf numFmtId="192" fontId="88" fillId="0" borderId="0" xfId="1" applyNumberFormat="1" applyFont="1" applyAlignment="1">
      <alignment horizontal="right" shrinkToFit="1"/>
    </xf>
    <xf numFmtId="179" fontId="88" fillId="0" borderId="0" xfId="1" applyNumberFormat="1" applyFont="1" applyAlignment="1">
      <alignment shrinkToFit="1"/>
    </xf>
    <xf numFmtId="191" fontId="6" fillId="0" borderId="66" xfId="1" applyFont="1" applyBorder="1"/>
    <xf numFmtId="192" fontId="6" fillId="0" borderId="66" xfId="1" applyNumberFormat="1" applyFont="1" applyBorder="1" applyAlignment="1">
      <alignment shrinkToFit="1"/>
    </xf>
    <xf numFmtId="178" fontId="6" fillId="0" borderId="66" xfId="1" applyNumberFormat="1" applyFont="1" applyBorder="1" applyAlignment="1">
      <alignment shrinkToFit="1"/>
    </xf>
    <xf numFmtId="191" fontId="6" fillId="0" borderId="66" xfId="1" applyFont="1" applyBorder="1" applyAlignment="1">
      <alignment shrinkToFit="1"/>
    </xf>
    <xf numFmtId="0" fontId="0" fillId="0" borderId="66" xfId="0" applyBorder="1">
      <alignment vertical="center"/>
    </xf>
    <xf numFmtId="191" fontId="88" fillId="19" borderId="66" xfId="1" applyFont="1" applyFill="1" applyBorder="1" applyAlignment="1">
      <alignment horizontal="right"/>
    </xf>
    <xf numFmtId="191" fontId="88" fillId="19" borderId="66" xfId="1" applyFont="1" applyFill="1" applyBorder="1"/>
    <xf numFmtId="192" fontId="88" fillId="19" borderId="66" xfId="1" applyNumberFormat="1" applyFont="1" applyFill="1" applyBorder="1" applyAlignment="1">
      <alignment shrinkToFit="1"/>
    </xf>
    <xf numFmtId="178" fontId="88" fillId="19" borderId="66" xfId="1" applyNumberFormat="1" applyFont="1" applyFill="1" applyBorder="1"/>
    <xf numFmtId="0" fontId="89" fillId="19" borderId="66" xfId="0" applyFont="1" applyFill="1" applyBorder="1">
      <alignment vertical="center"/>
    </xf>
    <xf numFmtId="191" fontId="5" fillId="0" borderId="1" xfId="2" applyFont="1" applyBorder="1" applyAlignment="1">
      <alignment horizontal="center" vertical="center" wrapText="1"/>
    </xf>
    <xf numFmtId="194" fontId="29" fillId="0" borderId="0" xfId="2" applyNumberFormat="1" applyFont="1" applyAlignment="1">
      <alignment horizontal="center"/>
    </xf>
    <xf numFmtId="194" fontId="12" fillId="0" borderId="68" xfId="2" applyNumberFormat="1" applyFont="1" applyBorder="1"/>
    <xf numFmtId="194" fontId="12" fillId="0" borderId="66" xfId="2" applyNumberFormat="1" applyFont="1" applyBorder="1"/>
    <xf numFmtId="194" fontId="76" fillId="0" borderId="66" xfId="2" applyNumberFormat="1" applyFont="1" applyBorder="1"/>
    <xf numFmtId="191" fontId="12" fillId="0" borderId="66" xfId="2" applyFont="1" applyBorder="1"/>
    <xf numFmtId="191" fontId="92" fillId="0" borderId="2" xfId="2" applyFont="1" applyBorder="1" applyAlignment="1">
      <alignment horizontal="center" vertical="top" wrapText="1"/>
    </xf>
    <xf numFmtId="192" fontId="78" fillId="0" borderId="0" xfId="2" applyNumberFormat="1" applyFont="1" applyAlignment="1">
      <alignment shrinkToFit="1"/>
    </xf>
    <xf numFmtId="192" fontId="78" fillId="0" borderId="0" xfId="2" applyNumberFormat="1" applyFont="1" applyAlignment="1">
      <alignment horizontal="right" shrinkToFit="1"/>
    </xf>
    <xf numFmtId="192" fontId="29" fillId="5" borderId="0" xfId="2" applyNumberFormat="1" applyFont="1" applyFill="1"/>
    <xf numFmtId="192" fontId="29" fillId="0" borderId="0" xfId="2" applyNumberFormat="1" applyFont="1"/>
    <xf numFmtId="192" fontId="48" fillId="0" borderId="0" xfId="0" applyNumberFormat="1" applyFont="1">
      <alignment vertical="center"/>
    </xf>
    <xf numFmtId="192" fontId="29" fillId="5" borderId="66" xfId="2" applyNumberFormat="1" applyFont="1" applyFill="1" applyBorder="1"/>
    <xf numFmtId="192" fontId="29" fillId="0" borderId="66" xfId="2" applyNumberFormat="1" applyFont="1" applyBorder="1"/>
    <xf numFmtId="192" fontId="48" fillId="0" borderId="66" xfId="0" applyNumberFormat="1" applyFont="1" applyBorder="1">
      <alignment vertical="center"/>
    </xf>
    <xf numFmtId="192" fontId="29" fillId="0" borderId="0" xfId="2" applyNumberFormat="1" applyFont="1" applyAlignment="1">
      <alignment shrinkToFit="1"/>
    </xf>
    <xf numFmtId="192" fontId="91" fillId="0" borderId="0" xfId="2" applyNumberFormat="1" applyFont="1" applyAlignment="1">
      <alignment shrinkToFit="1"/>
    </xf>
    <xf numFmtId="192" fontId="91" fillId="0" borderId="0" xfId="2" applyNumberFormat="1" applyFont="1"/>
    <xf numFmtId="192" fontId="29" fillId="0" borderId="71" xfId="2" applyNumberFormat="1" applyFont="1" applyBorder="1"/>
    <xf numFmtId="192" fontId="29" fillId="0" borderId="72" xfId="2" applyNumberFormat="1" applyFont="1" applyBorder="1"/>
    <xf numFmtId="192" fontId="29" fillId="0" borderId="45" xfId="2" applyNumberFormat="1" applyFont="1" applyBorder="1" applyAlignment="1">
      <alignment shrinkToFit="1"/>
    </xf>
    <xf numFmtId="192" fontId="29" fillId="0" borderId="45" xfId="2" applyNumberFormat="1" applyFont="1" applyBorder="1"/>
    <xf numFmtId="192" fontId="91" fillId="0" borderId="45" xfId="2" applyNumberFormat="1" applyFont="1" applyBorder="1" applyAlignment="1">
      <alignment shrinkToFit="1"/>
    </xf>
    <xf numFmtId="192" fontId="78" fillId="0" borderId="45" xfId="2" applyNumberFormat="1" applyFont="1" applyBorder="1" applyAlignment="1">
      <alignment shrinkToFit="1"/>
    </xf>
    <xf numFmtId="1" fontId="44" fillId="12" borderId="45" xfId="2" applyNumberFormat="1" applyFont="1" applyFill="1" applyBorder="1" applyAlignment="1">
      <alignment horizontal="center"/>
    </xf>
    <xf numFmtId="1" fontId="29" fillId="12" borderId="45" xfId="2" applyNumberFormat="1" applyFont="1" applyFill="1" applyBorder="1" applyAlignment="1">
      <alignment horizontal="center"/>
    </xf>
    <xf numFmtId="194" fontId="29" fillId="0" borderId="73" xfId="2" applyNumberFormat="1" applyFont="1" applyBorder="1" applyAlignment="1">
      <alignment horizontal="center"/>
    </xf>
    <xf numFmtId="194" fontId="29" fillId="0" borderId="46" xfId="2" applyNumberFormat="1" applyFont="1" applyBorder="1"/>
    <xf numFmtId="194" fontId="29" fillId="0" borderId="74" xfId="2" applyNumberFormat="1" applyFont="1" applyBorder="1"/>
    <xf numFmtId="194" fontId="29" fillId="0" borderId="75" xfId="2" applyNumberFormat="1" applyFont="1" applyBorder="1" applyAlignment="1">
      <alignment horizontal="right"/>
    </xf>
    <xf numFmtId="194" fontId="29" fillId="0" borderId="76" xfId="2" applyNumberFormat="1" applyFont="1" applyBorder="1"/>
    <xf numFmtId="194" fontId="29" fillId="12" borderId="75" xfId="2" applyNumberFormat="1" applyFont="1" applyFill="1" applyBorder="1" applyAlignment="1">
      <alignment horizontal="right"/>
    </xf>
    <xf numFmtId="194" fontId="29" fillId="12" borderId="76" xfId="2" applyNumberFormat="1" applyFont="1" applyFill="1" applyBorder="1"/>
    <xf numFmtId="194" fontId="29" fillId="12" borderId="74" xfId="2" applyNumberFormat="1" applyFont="1" applyFill="1" applyBorder="1"/>
    <xf numFmtId="191" fontId="12" fillId="0" borderId="76" xfId="2" applyFont="1" applyBorder="1"/>
    <xf numFmtId="194" fontId="29" fillId="0" borderId="77" xfId="2" applyNumberFormat="1" applyFont="1" applyBorder="1"/>
    <xf numFmtId="194" fontId="29" fillId="12" borderId="77" xfId="2" applyNumberFormat="1" applyFont="1" applyFill="1" applyBorder="1"/>
    <xf numFmtId="194" fontId="76" fillId="0" borderId="78" xfId="2" applyNumberFormat="1" applyFont="1" applyBorder="1" applyAlignment="1">
      <alignment horizontal="right"/>
    </xf>
    <xf numFmtId="194" fontId="76" fillId="0" borderId="79" xfId="2" applyNumberFormat="1" applyFont="1" applyBorder="1"/>
    <xf numFmtId="194" fontId="76" fillId="0" borderId="80" xfId="2" applyNumberFormat="1" applyFont="1" applyBorder="1"/>
    <xf numFmtId="194" fontId="29" fillId="12" borderId="75" xfId="2" applyNumberFormat="1" applyFont="1" applyFill="1" applyBorder="1"/>
    <xf numFmtId="194" fontId="29" fillId="12" borderId="81" xfId="2" applyNumberFormat="1" applyFont="1" applyFill="1" applyBorder="1"/>
    <xf numFmtId="194" fontId="29" fillId="0" borderId="2" xfId="2" applyNumberFormat="1" applyFont="1" applyBorder="1"/>
    <xf numFmtId="194" fontId="29" fillId="0" borderId="82" xfId="2" applyNumberFormat="1" applyFont="1" applyBorder="1"/>
    <xf numFmtId="192" fontId="91" fillId="0" borderId="45" xfId="2" applyNumberFormat="1" applyFont="1" applyBorder="1" applyAlignment="1">
      <alignment horizontal="center" shrinkToFit="1"/>
    </xf>
    <xf numFmtId="194" fontId="6" fillId="0" borderId="0" xfId="1" applyNumberFormat="1" applyFont="1" applyAlignment="1">
      <alignment shrinkToFit="1"/>
    </xf>
    <xf numFmtId="194" fontId="6" fillId="0" borderId="0" xfId="1" applyNumberFormat="1" applyFont="1"/>
    <xf numFmtId="194" fontId="29" fillId="0" borderId="83" xfId="2" applyNumberFormat="1" applyFont="1" applyBorder="1"/>
    <xf numFmtId="194" fontId="29" fillId="12" borderId="83" xfId="2" applyNumberFormat="1" applyFont="1" applyFill="1" applyBorder="1"/>
    <xf numFmtId="194" fontId="94" fillId="0" borderId="83" xfId="2" applyNumberFormat="1" applyFont="1" applyBorder="1"/>
    <xf numFmtId="194" fontId="94" fillId="0" borderId="77" xfId="2" applyNumberFormat="1" applyFont="1" applyBorder="1"/>
    <xf numFmtId="194" fontId="94" fillId="0" borderId="74" xfId="2" applyNumberFormat="1" applyFont="1" applyBorder="1"/>
    <xf numFmtId="194" fontId="94" fillId="12" borderId="76" xfId="2" applyNumberFormat="1" applyFont="1" applyFill="1" applyBorder="1"/>
    <xf numFmtId="194" fontId="94" fillId="0" borderId="76" xfId="2" applyNumberFormat="1" applyFont="1" applyBorder="1"/>
    <xf numFmtId="194" fontId="94" fillId="0" borderId="75" xfId="2" applyNumberFormat="1" applyFont="1" applyBorder="1" applyAlignment="1">
      <alignment horizontal="right"/>
    </xf>
    <xf numFmtId="194" fontId="29" fillId="0" borderId="84" xfId="2" applyNumberFormat="1" applyFont="1" applyBorder="1" applyAlignment="1">
      <alignment horizontal="center"/>
    </xf>
    <xf numFmtId="194" fontId="29" fillId="0" borderId="76" xfId="2" applyNumberFormat="1" applyFont="1" applyBorder="1" applyAlignment="1">
      <alignment horizontal="center"/>
    </xf>
    <xf numFmtId="194" fontId="29" fillId="0" borderId="85" xfId="2" applyNumberFormat="1" applyFont="1" applyBorder="1" applyAlignment="1">
      <alignment horizontal="center"/>
    </xf>
    <xf numFmtId="194" fontId="29" fillId="0" borderId="84" xfId="2" applyNumberFormat="1" applyFont="1" applyBorder="1"/>
    <xf numFmtId="194" fontId="29" fillId="0" borderId="85" xfId="2" applyNumberFormat="1" applyFont="1" applyBorder="1"/>
    <xf numFmtId="194" fontId="29" fillId="12" borderId="84" xfId="2" applyNumberFormat="1" applyFont="1" applyFill="1" applyBorder="1"/>
    <xf numFmtId="194" fontId="29" fillId="12" borderId="85" xfId="2" applyNumberFormat="1" applyFont="1" applyFill="1" applyBorder="1"/>
    <xf numFmtId="194" fontId="95" fillId="0" borderId="84" xfId="2" applyNumberFormat="1" applyFont="1" applyBorder="1"/>
    <xf numFmtId="194" fontId="94" fillId="0" borderId="84" xfId="2" applyNumberFormat="1" applyFont="1" applyBorder="1"/>
    <xf numFmtId="194" fontId="29" fillId="0" borderId="5" xfId="2" applyNumberFormat="1" applyFont="1" applyBorder="1"/>
    <xf numFmtId="194" fontId="29" fillId="0" borderId="86" xfId="2" applyNumberFormat="1" applyFont="1" applyBorder="1"/>
    <xf numFmtId="194" fontId="29" fillId="0" borderId="87" xfId="2" applyNumberFormat="1" applyFont="1" applyBorder="1"/>
    <xf numFmtId="1" fontId="29" fillId="12" borderId="76" xfId="2" applyNumberFormat="1" applyFont="1" applyFill="1" applyBorder="1" applyAlignment="1">
      <alignment horizontal="center"/>
    </xf>
    <xf numFmtId="191" fontId="29" fillId="0" borderId="76" xfId="2" applyFont="1" applyBorder="1" applyAlignment="1">
      <alignment horizontal="center" vertical="top" wrapText="1"/>
    </xf>
    <xf numFmtId="183" fontId="29" fillId="0" borderId="76" xfId="2" applyNumberFormat="1" applyFont="1" applyBorder="1" applyAlignment="1">
      <alignment horizontal="center" vertical="top" shrinkToFit="1"/>
    </xf>
    <xf numFmtId="38" fontId="29" fillId="0" borderId="76" xfId="7" applyFont="1" applyBorder="1" applyAlignment="1">
      <alignment horizontal="right" vertical="top" shrinkToFit="1"/>
    </xf>
    <xf numFmtId="38" fontId="29" fillId="0" borderId="76" xfId="7" applyFont="1" applyBorder="1" applyAlignment="1">
      <alignment horizontal="right" vertical="top" wrapText="1"/>
    </xf>
    <xf numFmtId="194" fontId="94" fillId="24" borderId="77" xfId="2" applyNumberFormat="1" applyFont="1" applyFill="1" applyBorder="1"/>
    <xf numFmtId="194" fontId="96" fillId="0" borderId="76" xfId="2" applyNumberFormat="1" applyFont="1" applyBorder="1" applyAlignment="1">
      <alignment shrinkToFit="1"/>
    </xf>
    <xf numFmtId="194" fontId="97" fillId="24" borderId="76" xfId="2" applyNumberFormat="1" applyFont="1" applyFill="1" applyBorder="1"/>
    <xf numFmtId="194" fontId="94" fillId="24" borderId="83" xfId="2" applyNumberFormat="1" applyFont="1" applyFill="1" applyBorder="1"/>
    <xf numFmtId="194" fontId="91" fillId="24" borderId="76" xfId="2" applyNumberFormat="1" applyFont="1" applyFill="1" applyBorder="1"/>
    <xf numFmtId="194" fontId="29" fillId="24" borderId="74" xfId="2" applyNumberFormat="1" applyFont="1" applyFill="1" applyBorder="1"/>
    <xf numFmtId="194" fontId="94" fillId="24" borderId="76" xfId="2" applyNumberFormat="1" applyFont="1" applyFill="1" applyBorder="1"/>
    <xf numFmtId="194" fontId="29" fillId="24" borderId="85" xfId="2" applyNumberFormat="1" applyFont="1" applyFill="1" applyBorder="1"/>
    <xf numFmtId="194" fontId="96" fillId="12" borderId="85" xfId="2" applyNumberFormat="1" applyFont="1" applyFill="1" applyBorder="1" applyAlignment="1">
      <alignment horizontal="center"/>
    </xf>
    <xf numFmtId="194" fontId="94" fillId="24" borderId="75" xfId="2" applyNumberFormat="1" applyFont="1" applyFill="1" applyBorder="1" applyAlignment="1">
      <alignment horizontal="right"/>
    </xf>
    <xf numFmtId="186" fontId="98" fillId="27" borderId="50" xfId="2" applyNumberFormat="1" applyFont="1" applyFill="1" applyBorder="1"/>
    <xf numFmtId="183" fontId="98" fillId="14" borderId="15" xfId="2" applyNumberFormat="1" applyFont="1" applyFill="1" applyBorder="1" applyAlignment="1">
      <alignment horizontal="center"/>
    </xf>
    <xf numFmtId="183" fontId="98" fillId="14" borderId="17" xfId="2" applyNumberFormat="1" applyFont="1" applyFill="1" applyBorder="1" applyAlignment="1">
      <alignment horizontal="right"/>
    </xf>
    <xf numFmtId="194" fontId="94" fillId="16" borderId="75" xfId="2" applyNumberFormat="1" applyFont="1" applyFill="1" applyBorder="1" applyAlignment="1">
      <alignment horizontal="right"/>
    </xf>
    <xf numFmtId="1" fontId="29" fillId="12" borderId="88" xfId="2" applyNumberFormat="1" applyFont="1" applyFill="1" applyBorder="1" applyAlignment="1">
      <alignment horizontal="center"/>
    </xf>
    <xf numFmtId="194" fontId="29" fillId="0" borderId="20" xfId="2" applyNumberFormat="1" applyFont="1" applyBorder="1"/>
    <xf numFmtId="194" fontId="29" fillId="0" borderId="4" xfId="2" applyNumberFormat="1" applyFont="1" applyBorder="1"/>
    <xf numFmtId="194" fontId="91" fillId="24" borderId="4" xfId="2" applyNumberFormat="1" applyFont="1" applyFill="1" applyBorder="1"/>
    <xf numFmtId="194" fontId="29" fillId="12" borderId="4" xfId="2" applyNumberFormat="1" applyFont="1" applyFill="1" applyBorder="1"/>
    <xf numFmtId="194" fontId="29" fillId="24" borderId="4" xfId="2" applyNumberFormat="1" applyFont="1" applyFill="1" applyBorder="1"/>
    <xf numFmtId="194" fontId="29" fillId="26" borderId="76" xfId="2" applyNumberFormat="1" applyFont="1" applyFill="1" applyBorder="1"/>
    <xf numFmtId="194" fontId="29" fillId="28" borderId="76" xfId="2" applyNumberFormat="1" applyFont="1" applyFill="1" applyBorder="1"/>
    <xf numFmtId="1" fontId="29" fillId="28" borderId="76" xfId="2" applyNumberFormat="1" applyFont="1" applyFill="1" applyBorder="1" applyAlignment="1">
      <alignment horizontal="center"/>
    </xf>
    <xf numFmtId="192" fontId="29" fillId="12" borderId="0" xfId="2" applyNumberFormat="1" applyFont="1" applyFill="1" applyAlignment="1">
      <alignment horizontal="center" shrinkToFit="1"/>
    </xf>
    <xf numFmtId="197" fontId="29" fillId="12" borderId="0" xfId="2" applyNumberFormat="1" applyFont="1" applyFill="1" applyAlignment="1">
      <alignment horizontal="center" shrinkToFit="1"/>
    </xf>
    <xf numFmtId="197" fontId="29" fillId="0" borderId="0" xfId="2" applyNumberFormat="1" applyFont="1" applyAlignment="1">
      <alignment horizontal="center" shrinkToFit="1"/>
    </xf>
    <xf numFmtId="192" fontId="29" fillId="12" borderId="0" xfId="2" applyNumberFormat="1" applyFont="1" applyFill="1" applyAlignment="1">
      <alignment shrinkToFit="1"/>
    </xf>
    <xf numFmtId="192" fontId="29" fillId="0" borderId="14" xfId="2" applyNumberFormat="1" applyFont="1" applyBorder="1" applyAlignment="1">
      <alignment horizontal="center" shrinkToFit="1"/>
    </xf>
    <xf numFmtId="192" fontId="29" fillId="12" borderId="14" xfId="2" applyNumberFormat="1" applyFont="1" applyFill="1" applyBorder="1" applyAlignment="1">
      <alignment horizontal="center" shrinkToFit="1"/>
    </xf>
    <xf numFmtId="192" fontId="29" fillId="0" borderId="50" xfId="2" applyNumberFormat="1" applyFont="1" applyBorder="1" applyAlignment="1">
      <alignment horizontal="center" shrinkToFit="1"/>
    </xf>
    <xf numFmtId="192" fontId="29" fillId="12" borderId="50" xfId="2" applyNumberFormat="1" applyFont="1" applyFill="1" applyBorder="1" applyAlignment="1">
      <alignment horizontal="center" shrinkToFit="1"/>
    </xf>
    <xf numFmtId="197" fontId="29" fillId="0" borderId="66" xfId="2" applyNumberFormat="1" applyFont="1" applyBorder="1" applyAlignment="1">
      <alignment horizontal="center" shrinkToFit="1"/>
    </xf>
    <xf numFmtId="191" fontId="29" fillId="20" borderId="42" xfId="2" applyFont="1" applyFill="1" applyBorder="1" applyAlignment="1">
      <alignment horizontal="left" vertical="top" wrapText="1" indent="1"/>
    </xf>
    <xf numFmtId="191" fontId="29" fillId="20" borderId="2" xfId="2" applyFont="1" applyFill="1" applyBorder="1" applyAlignment="1">
      <alignment horizontal="left" vertical="top" wrapText="1"/>
    </xf>
    <xf numFmtId="191" fontId="29" fillId="20" borderId="2" xfId="2" applyFont="1" applyFill="1" applyBorder="1" applyAlignment="1">
      <alignment horizontal="left" wrapText="1"/>
    </xf>
    <xf numFmtId="191" fontId="29" fillId="20" borderId="43" xfId="2" applyFont="1" applyFill="1" applyBorder="1" applyAlignment="1">
      <alignment horizontal="left" vertical="top" wrapText="1" indent="1"/>
    </xf>
    <xf numFmtId="191" fontId="29" fillId="20" borderId="10" xfId="2" applyFont="1" applyFill="1" applyBorder="1" applyAlignment="1">
      <alignment horizontal="left" vertical="top" wrapText="1"/>
    </xf>
    <xf numFmtId="191" fontId="29" fillId="20" borderId="46" xfId="2" applyFont="1" applyFill="1" applyBorder="1" applyAlignment="1">
      <alignment horizontal="left" vertical="top" wrapText="1" indent="1"/>
    </xf>
    <xf numFmtId="191" fontId="29" fillId="20" borderId="46" xfId="2" applyFont="1" applyFill="1" applyBorder="1" applyAlignment="1">
      <alignment horizontal="left" vertical="top" wrapText="1"/>
    </xf>
    <xf numFmtId="191" fontId="29" fillId="20" borderId="46" xfId="2" applyFont="1" applyFill="1" applyBorder="1" applyAlignment="1">
      <alignment horizontal="left" wrapText="1"/>
    </xf>
    <xf numFmtId="191" fontId="29" fillId="20" borderId="76" xfId="2" applyFont="1" applyFill="1" applyBorder="1" applyAlignment="1">
      <alignment horizontal="left" vertical="top" wrapText="1" indent="1"/>
    </xf>
    <xf numFmtId="191" fontId="29" fillId="20" borderId="76" xfId="2" applyFont="1" applyFill="1" applyBorder="1" applyAlignment="1">
      <alignment horizontal="left" vertical="top" wrapText="1"/>
    </xf>
    <xf numFmtId="191" fontId="29" fillId="20" borderId="76" xfId="2" applyFont="1" applyFill="1" applyBorder="1" applyAlignment="1">
      <alignment horizontal="left" wrapText="1"/>
    </xf>
    <xf numFmtId="191" fontId="29" fillId="30" borderId="2" xfId="2" applyFont="1" applyFill="1" applyBorder="1" applyAlignment="1">
      <alignment horizontal="left" wrapText="1"/>
    </xf>
    <xf numFmtId="179" fontId="6" fillId="0" borderId="0" xfId="1" applyNumberFormat="1" applyFont="1" applyAlignment="1">
      <alignment horizontal="center" shrinkToFit="1"/>
    </xf>
    <xf numFmtId="194" fontId="76" fillId="16" borderId="79" xfId="2" applyNumberFormat="1" applyFont="1" applyFill="1" applyBorder="1"/>
    <xf numFmtId="192" fontId="29" fillId="0" borderId="79" xfId="2" applyNumberFormat="1" applyFont="1" applyBorder="1" applyAlignment="1">
      <alignment shrinkToFit="1"/>
    </xf>
    <xf numFmtId="192" fontId="29" fillId="0" borderId="66" xfId="2" applyNumberFormat="1" applyFont="1" applyBorder="1" applyAlignment="1">
      <alignment horizontal="center" shrinkToFit="1"/>
    </xf>
    <xf numFmtId="191" fontId="12" fillId="0" borderId="69" xfId="2" applyFont="1" applyBorder="1"/>
    <xf numFmtId="192" fontId="29" fillId="12" borderId="88" xfId="2" applyNumberFormat="1" applyFont="1" applyFill="1" applyBorder="1" applyAlignment="1">
      <alignment horizontal="center"/>
    </xf>
    <xf numFmtId="192" fontId="29" fillId="0" borderId="76" xfId="2" applyNumberFormat="1" applyFont="1" applyBorder="1"/>
    <xf numFmtId="192" fontId="29" fillId="12" borderId="76" xfId="2" applyNumberFormat="1" applyFont="1" applyFill="1" applyBorder="1"/>
    <xf numFmtId="192" fontId="29" fillId="31" borderId="76" xfId="2" applyNumberFormat="1" applyFont="1" applyFill="1" applyBorder="1"/>
    <xf numFmtId="192" fontId="91" fillId="0" borderId="76" xfId="2" applyNumberFormat="1" applyFont="1" applyBorder="1"/>
    <xf numFmtId="192" fontId="91" fillId="12" borderId="76" xfId="2" applyNumberFormat="1" applyFont="1" applyFill="1" applyBorder="1"/>
    <xf numFmtId="179" fontId="90" fillId="0" borderId="0" xfId="1" applyNumberFormat="1" applyFont="1" applyAlignment="1">
      <alignment shrinkToFit="1"/>
    </xf>
    <xf numFmtId="191" fontId="88" fillId="0" borderId="0" xfId="1" applyFont="1" applyAlignment="1">
      <alignment shrinkToFit="1"/>
    </xf>
    <xf numFmtId="0" fontId="89" fillId="0" borderId="0" xfId="0" applyFont="1" applyAlignment="1">
      <alignment vertical="center" shrinkToFit="1"/>
    </xf>
    <xf numFmtId="177" fontId="75" fillId="15" borderId="29" xfId="1" applyNumberFormat="1" applyFont="1" applyFill="1" applyBorder="1" applyAlignment="1">
      <alignment horizontal="right" vertical="top" shrinkToFit="1"/>
    </xf>
    <xf numFmtId="177" fontId="75" fillId="15" borderId="28" xfId="1" applyNumberFormat="1" applyFont="1" applyFill="1" applyBorder="1" applyAlignment="1">
      <alignment horizontal="right" vertical="center" wrapText="1"/>
    </xf>
    <xf numFmtId="177" fontId="75" fillId="15" borderId="28" xfId="1" applyNumberFormat="1" applyFont="1" applyFill="1" applyBorder="1" applyAlignment="1">
      <alignment horizontal="right" vertical="top" shrinkToFit="1"/>
    </xf>
    <xf numFmtId="177" fontId="75" fillId="15" borderId="28" xfId="1" applyNumberFormat="1" applyFont="1" applyFill="1" applyBorder="1" applyAlignment="1">
      <alignment horizontal="right" vertical="top" wrapText="1"/>
    </xf>
    <xf numFmtId="177" fontId="75" fillId="15" borderId="29" xfId="1" applyNumberFormat="1" applyFont="1" applyFill="1" applyBorder="1" applyAlignment="1">
      <alignment horizontal="right" vertical="center" wrapText="1"/>
    </xf>
    <xf numFmtId="177" fontId="99" fillId="15" borderId="28" xfId="1" applyNumberFormat="1" applyFont="1" applyFill="1" applyBorder="1" applyAlignment="1">
      <alignment horizontal="right" vertical="center" wrapText="1"/>
    </xf>
    <xf numFmtId="177" fontId="99" fillId="15" borderId="28" xfId="1" applyNumberFormat="1" applyFont="1" applyFill="1" applyBorder="1" applyAlignment="1">
      <alignment horizontal="left" vertical="center" wrapText="1"/>
    </xf>
    <xf numFmtId="177" fontId="75" fillId="15" borderId="28" xfId="1" applyNumberFormat="1" applyFont="1" applyFill="1" applyBorder="1" applyAlignment="1">
      <alignment horizontal="right" shrinkToFit="1"/>
    </xf>
    <xf numFmtId="177" fontId="99" fillId="15" borderId="28" xfId="1" applyNumberFormat="1" applyFont="1" applyFill="1" applyBorder="1" applyAlignment="1">
      <alignment horizontal="right" shrinkToFit="1"/>
    </xf>
    <xf numFmtId="177" fontId="75" fillId="15" borderId="29" xfId="1" applyNumberFormat="1" applyFont="1" applyFill="1" applyBorder="1" applyAlignment="1">
      <alignment horizontal="right" vertical="top" wrapText="1"/>
    </xf>
    <xf numFmtId="177" fontId="75" fillId="15" borderId="35" xfId="1" applyNumberFormat="1" applyFont="1" applyFill="1" applyBorder="1" applyAlignment="1">
      <alignment horizontal="right" vertical="center" wrapText="1"/>
    </xf>
    <xf numFmtId="177" fontId="75" fillId="15" borderId="36" xfId="1" applyNumberFormat="1" applyFont="1" applyFill="1" applyBorder="1" applyAlignment="1">
      <alignment horizontal="right" vertical="center" wrapText="1"/>
    </xf>
    <xf numFmtId="177" fontId="75" fillId="15" borderId="36" xfId="1" applyNumberFormat="1" applyFont="1" applyFill="1" applyBorder="1" applyAlignment="1">
      <alignment horizontal="right" vertical="top" shrinkToFit="1"/>
    </xf>
    <xf numFmtId="177" fontId="75" fillId="15" borderId="37" xfId="1" applyNumberFormat="1" applyFont="1" applyFill="1" applyBorder="1" applyAlignment="1">
      <alignment horizontal="right" vertical="center" wrapText="1"/>
    </xf>
    <xf numFmtId="176" fontId="65" fillId="2" borderId="91" xfId="2" applyNumberFormat="1" applyFont="1" applyFill="1" applyBorder="1" applyAlignment="1">
      <alignment horizontal="left" vertical="top" indent="1" shrinkToFit="1"/>
    </xf>
    <xf numFmtId="177" fontId="5" fillId="5" borderId="90" xfId="2" applyNumberFormat="1" applyFont="1" applyFill="1" applyBorder="1" applyAlignment="1">
      <alignment horizontal="right" vertical="center" wrapText="1"/>
    </xf>
    <xf numFmtId="177" fontId="5" fillId="5" borderId="91" xfId="2" applyNumberFormat="1" applyFont="1" applyFill="1" applyBorder="1" applyAlignment="1">
      <alignment horizontal="right" vertical="center" wrapText="1"/>
    </xf>
    <xf numFmtId="177" fontId="58" fillId="15" borderId="92" xfId="1" applyNumberFormat="1" applyFont="1" applyFill="1" applyBorder="1" applyAlignment="1">
      <alignment horizontal="right" vertical="center" wrapText="1"/>
    </xf>
    <xf numFmtId="177" fontId="75" fillId="15" borderId="92" xfId="1" applyNumberFormat="1" applyFont="1" applyFill="1" applyBorder="1" applyAlignment="1">
      <alignment horizontal="right" vertical="center" wrapText="1"/>
    </xf>
    <xf numFmtId="177" fontId="58" fillId="15" borderId="92" xfId="1" applyNumberFormat="1" applyFont="1" applyFill="1" applyBorder="1" applyAlignment="1">
      <alignment horizontal="right" vertical="top" wrapText="1"/>
    </xf>
    <xf numFmtId="177" fontId="58" fillId="15" borderId="93" xfId="1" applyNumberFormat="1" applyFont="1" applyFill="1" applyBorder="1" applyAlignment="1">
      <alignment horizontal="right" vertical="center" wrapText="1"/>
    </xf>
    <xf numFmtId="177" fontId="5" fillId="7" borderId="90" xfId="2" applyNumberFormat="1" applyFont="1" applyFill="1" applyBorder="1" applyAlignment="1">
      <alignment horizontal="right" vertical="center" wrapText="1"/>
    </xf>
    <xf numFmtId="177" fontId="5" fillId="7" borderId="91" xfId="2" applyNumberFormat="1" applyFont="1" applyFill="1" applyBorder="1" applyAlignment="1">
      <alignment horizontal="right" vertical="center" wrapText="1"/>
    </xf>
    <xf numFmtId="177" fontId="5" fillId="5" borderId="41" xfId="2" applyNumberFormat="1" applyFont="1" applyFill="1" applyBorder="1" applyAlignment="1">
      <alignment horizontal="right" vertical="center" wrapText="1"/>
    </xf>
    <xf numFmtId="192" fontId="5" fillId="0" borderId="41" xfId="2" applyNumberFormat="1" applyFont="1" applyBorder="1"/>
    <xf numFmtId="192" fontId="71" fillId="0" borderId="41" xfId="2" applyNumberFormat="1" applyFont="1" applyBorder="1"/>
    <xf numFmtId="191" fontId="5" fillId="0" borderId="41" xfId="2" applyFont="1" applyBorder="1"/>
    <xf numFmtId="191" fontId="12" fillId="0" borderId="11" xfId="2" applyFont="1" applyBorder="1"/>
    <xf numFmtId="176" fontId="65" fillId="2" borderId="95" xfId="2" applyNumberFormat="1" applyFont="1" applyFill="1" applyBorder="1" applyAlignment="1">
      <alignment horizontal="left" vertical="top" indent="1" shrinkToFit="1"/>
    </xf>
    <xf numFmtId="176" fontId="65" fillId="2" borderId="95" xfId="2" applyNumberFormat="1" applyFont="1" applyFill="1" applyBorder="1" applyAlignment="1">
      <alignment horizontal="center" vertical="top" shrinkToFit="1"/>
    </xf>
    <xf numFmtId="177" fontId="5" fillId="5" borderId="96" xfId="2" applyNumberFormat="1" applyFont="1" applyFill="1" applyBorder="1" applyAlignment="1">
      <alignment horizontal="right" vertical="center" wrapText="1"/>
    </xf>
    <xf numFmtId="177" fontId="78" fillId="5" borderId="96" xfId="2" applyNumberFormat="1" applyFont="1" applyFill="1" applyBorder="1" applyAlignment="1">
      <alignment horizontal="right" vertical="center" wrapText="1"/>
    </xf>
    <xf numFmtId="177" fontId="5" fillId="5" borderId="95" xfId="2" applyNumberFormat="1" applyFont="1" applyFill="1" applyBorder="1" applyAlignment="1">
      <alignment horizontal="right" vertical="top" shrinkToFit="1"/>
    </xf>
    <xf numFmtId="177" fontId="5" fillId="5" borderId="95" xfId="2" applyNumberFormat="1" applyFont="1" applyFill="1" applyBorder="1" applyAlignment="1">
      <alignment horizontal="right" vertical="center" wrapText="1"/>
    </xf>
    <xf numFmtId="177" fontId="5" fillId="21" borderId="95" xfId="2" applyNumberFormat="1" applyFont="1" applyFill="1" applyBorder="1" applyAlignment="1">
      <alignment horizontal="right" vertical="center" wrapText="1"/>
    </xf>
    <xf numFmtId="177" fontId="71" fillId="5" borderId="95" xfId="2" applyNumberFormat="1" applyFont="1" applyFill="1" applyBorder="1" applyAlignment="1">
      <alignment horizontal="right" wrapText="1"/>
    </xf>
    <xf numFmtId="177" fontId="71" fillId="5" borderId="95" xfId="2" applyNumberFormat="1" applyFont="1" applyFill="1" applyBorder="1" applyAlignment="1">
      <alignment horizontal="right" vertical="center" wrapText="1"/>
    </xf>
    <xf numFmtId="177" fontId="5" fillId="5" borderId="95" xfId="2" applyNumberFormat="1" applyFont="1" applyFill="1" applyBorder="1" applyAlignment="1">
      <alignment horizontal="right" vertical="top" wrapText="1"/>
    </xf>
    <xf numFmtId="177" fontId="69" fillId="5" borderId="95" xfId="2" applyNumberFormat="1" applyFont="1" applyFill="1" applyBorder="1" applyAlignment="1">
      <alignment horizontal="right" shrinkToFit="1"/>
    </xf>
    <xf numFmtId="177" fontId="77" fillId="21" borderId="95" xfId="2" applyNumberFormat="1" applyFont="1" applyFill="1" applyBorder="1" applyAlignment="1">
      <alignment horizontal="right" vertical="center" wrapText="1"/>
    </xf>
    <xf numFmtId="177" fontId="5" fillId="7" borderId="96" xfId="2" applyNumberFormat="1" applyFont="1" applyFill="1" applyBorder="1" applyAlignment="1">
      <alignment horizontal="right" vertical="center" wrapText="1"/>
    </xf>
    <xf numFmtId="177" fontId="5" fillId="7" borderId="95" xfId="2" applyNumberFormat="1" applyFont="1" applyFill="1" applyBorder="1" applyAlignment="1">
      <alignment horizontal="right" vertical="center" wrapText="1"/>
    </xf>
    <xf numFmtId="177" fontId="5" fillId="5" borderId="15" xfId="2" applyNumberFormat="1" applyFont="1" applyFill="1" applyBorder="1" applyAlignment="1">
      <alignment horizontal="right" vertical="center" wrapText="1"/>
    </xf>
    <xf numFmtId="177" fontId="5" fillId="9" borderId="95" xfId="2" applyNumberFormat="1" applyFont="1" applyFill="1" applyBorder="1" applyAlignment="1">
      <alignment horizontal="right" vertical="center" wrapText="1"/>
    </xf>
    <xf numFmtId="182" fontId="6" fillId="26" borderId="3" xfId="1" applyNumberFormat="1" applyFont="1" applyFill="1" applyBorder="1"/>
    <xf numFmtId="182" fontId="6" fillId="26" borderId="0" xfId="1" applyNumberFormat="1" applyFont="1" applyFill="1"/>
    <xf numFmtId="191" fontId="65" fillId="32" borderId="2" xfId="2" applyFont="1" applyFill="1" applyBorder="1" applyAlignment="1">
      <alignment horizontal="left" vertical="center" wrapText="1"/>
    </xf>
    <xf numFmtId="191" fontId="65" fillId="32" borderId="2" xfId="2" applyFont="1" applyFill="1" applyBorder="1" applyAlignment="1">
      <alignment horizontal="right" vertical="top" wrapText="1"/>
    </xf>
    <xf numFmtId="191" fontId="18" fillId="32" borderId="2" xfId="2" applyFont="1" applyFill="1" applyBorder="1" applyAlignment="1">
      <alignment horizontal="right" vertical="top" wrapText="1"/>
    </xf>
    <xf numFmtId="177" fontId="5" fillId="32" borderId="2" xfId="2" applyNumberFormat="1" applyFont="1" applyFill="1" applyBorder="1" applyAlignment="1">
      <alignment horizontal="right" vertical="center" wrapText="1"/>
    </xf>
    <xf numFmtId="177" fontId="5" fillId="32" borderId="2" xfId="2" applyNumberFormat="1" applyFont="1" applyFill="1" applyBorder="1" applyAlignment="1">
      <alignment horizontal="right" vertical="top" shrinkToFit="1"/>
    </xf>
    <xf numFmtId="177" fontId="5" fillId="32" borderId="4" xfId="2" applyNumberFormat="1" applyFont="1" applyFill="1" applyBorder="1" applyAlignment="1">
      <alignment horizontal="right" vertical="top" shrinkToFit="1"/>
    </xf>
    <xf numFmtId="177" fontId="57" fillId="32" borderId="95" xfId="2" applyNumberFormat="1" applyFont="1" applyFill="1" applyBorder="1" applyAlignment="1">
      <alignment horizontal="right" vertical="center" wrapText="1"/>
    </xf>
    <xf numFmtId="177" fontId="57" fillId="32" borderId="2" xfId="2" applyNumberFormat="1" applyFont="1" applyFill="1" applyBorder="1" applyAlignment="1">
      <alignment horizontal="right" vertical="center" wrapText="1"/>
    </xf>
    <xf numFmtId="191" fontId="12" fillId="32" borderId="0" xfId="2" applyFont="1" applyFill="1"/>
    <xf numFmtId="191" fontId="65" fillId="32" borderId="4" xfId="2" applyFont="1" applyFill="1" applyBorder="1" applyAlignment="1">
      <alignment horizontal="center" vertical="top" wrapText="1"/>
    </xf>
    <xf numFmtId="191" fontId="65" fillId="32" borderId="9" xfId="2" applyFont="1" applyFill="1" applyBorder="1" applyAlignment="1">
      <alignment horizontal="center" vertical="top" wrapText="1"/>
    </xf>
    <xf numFmtId="177" fontId="19" fillId="32" borderId="2" xfId="2" applyNumberFormat="1" applyFont="1" applyFill="1" applyBorder="1" applyAlignment="1">
      <alignment horizontal="right" vertical="center" wrapText="1"/>
    </xf>
    <xf numFmtId="177" fontId="5" fillId="32" borderId="4" xfId="2" applyNumberFormat="1" applyFont="1" applyFill="1" applyBorder="1" applyAlignment="1">
      <alignment horizontal="right" vertical="center" wrapText="1"/>
    </xf>
    <xf numFmtId="177" fontId="19" fillId="32" borderId="91" xfId="2" applyNumberFormat="1" applyFont="1" applyFill="1" applyBorder="1" applyAlignment="1">
      <alignment horizontal="right" vertical="center" wrapText="1"/>
    </xf>
    <xf numFmtId="177" fontId="75" fillId="32" borderId="94" xfId="2" applyNumberFormat="1" applyFont="1" applyFill="1" applyBorder="1" applyAlignment="1">
      <alignment horizontal="right" vertical="center" wrapText="1"/>
    </xf>
    <xf numFmtId="177" fontId="19" fillId="32" borderId="4" xfId="2" applyNumberFormat="1" applyFont="1" applyFill="1" applyBorder="1" applyAlignment="1">
      <alignment horizontal="right" vertical="center" wrapText="1"/>
    </xf>
    <xf numFmtId="177" fontId="75" fillId="32" borderId="4" xfId="2" applyNumberFormat="1" applyFont="1" applyFill="1" applyBorder="1" applyAlignment="1">
      <alignment horizontal="right" vertical="center" wrapText="1"/>
    </xf>
    <xf numFmtId="191" fontId="18" fillId="33" borderId="2" xfId="2" applyFont="1" applyFill="1" applyBorder="1" applyAlignment="1">
      <alignment horizontal="right" vertical="top" wrapText="1"/>
    </xf>
    <xf numFmtId="177" fontId="5" fillId="33" borderId="2" xfId="2" applyNumberFormat="1" applyFont="1" applyFill="1" applyBorder="1" applyAlignment="1">
      <alignment horizontal="right" vertical="center" wrapText="1"/>
    </xf>
    <xf numFmtId="177" fontId="5" fillId="33" borderId="4" xfId="2" applyNumberFormat="1" applyFont="1" applyFill="1" applyBorder="1" applyAlignment="1">
      <alignment horizontal="right" vertical="center" wrapText="1"/>
    </xf>
    <xf numFmtId="177" fontId="5" fillId="33" borderId="91" xfId="2" applyNumberFormat="1" applyFont="1" applyFill="1" applyBorder="1" applyAlignment="1">
      <alignment horizontal="right" vertical="center" wrapText="1"/>
    </xf>
    <xf numFmtId="177" fontId="5" fillId="33" borderId="94" xfId="2" applyNumberFormat="1" applyFont="1" applyFill="1" applyBorder="1" applyAlignment="1">
      <alignment horizontal="right" vertical="center" wrapText="1"/>
    </xf>
    <xf numFmtId="177" fontId="5" fillId="33" borderId="8" xfId="2" applyNumberFormat="1" applyFont="1" applyFill="1" applyBorder="1" applyAlignment="1">
      <alignment horizontal="right" vertical="center" wrapText="1"/>
    </xf>
    <xf numFmtId="177" fontId="5" fillId="33" borderId="2" xfId="2" applyNumberFormat="1" applyFont="1" applyFill="1" applyBorder="1" applyAlignment="1">
      <alignment horizontal="right" vertical="top" shrinkToFit="1"/>
    </xf>
    <xf numFmtId="191" fontId="12" fillId="33" borderId="1" xfId="2" applyFont="1" applyFill="1" applyBorder="1"/>
    <xf numFmtId="191" fontId="65" fillId="34" borderId="2" xfId="2" applyFont="1" applyFill="1" applyBorder="1" applyAlignment="1">
      <alignment horizontal="left" vertical="center" wrapText="1"/>
    </xf>
    <xf numFmtId="191" fontId="65" fillId="34" borderId="5" xfId="2" applyFont="1" applyFill="1" applyBorder="1" applyAlignment="1">
      <alignment horizontal="right" vertical="top" wrapText="1"/>
    </xf>
    <xf numFmtId="191" fontId="18" fillId="34" borderId="5" xfId="2" applyFont="1" applyFill="1" applyBorder="1" applyAlignment="1">
      <alignment horizontal="right" vertical="top" wrapText="1"/>
    </xf>
    <xf numFmtId="177" fontId="5" fillId="34" borderId="5" xfId="2" applyNumberFormat="1" applyFont="1" applyFill="1" applyBorder="1" applyAlignment="1">
      <alignment horizontal="right" vertical="center" wrapText="1"/>
    </xf>
    <xf numFmtId="177" fontId="5" fillId="34" borderId="20" xfId="2" applyNumberFormat="1" applyFont="1" applyFill="1" applyBorder="1" applyAlignment="1">
      <alignment horizontal="right" vertical="center" wrapText="1"/>
    </xf>
    <xf numFmtId="177" fontId="5" fillId="34" borderId="90" xfId="2" applyNumberFormat="1" applyFont="1" applyFill="1" applyBorder="1" applyAlignment="1">
      <alignment horizontal="right" vertical="center" wrapText="1"/>
    </xf>
    <xf numFmtId="177" fontId="5" fillId="34" borderId="96" xfId="2" applyNumberFormat="1" applyFont="1" applyFill="1" applyBorder="1" applyAlignment="1">
      <alignment horizontal="right" vertical="center" wrapText="1"/>
    </xf>
    <xf numFmtId="177" fontId="5" fillId="34" borderId="5" xfId="2" applyNumberFormat="1" applyFont="1" applyFill="1" applyBorder="1" applyAlignment="1">
      <alignment horizontal="right" vertical="top" shrinkToFit="1"/>
    </xf>
    <xf numFmtId="191" fontId="12" fillId="34" borderId="0" xfId="2" applyFont="1" applyFill="1"/>
    <xf numFmtId="176" fontId="65" fillId="35" borderId="2" xfId="2" applyNumberFormat="1" applyFont="1" applyFill="1" applyBorder="1" applyAlignment="1">
      <alignment horizontal="center" vertical="top" shrinkToFit="1"/>
    </xf>
    <xf numFmtId="192" fontId="78" fillId="26" borderId="0" xfId="2" applyNumberFormat="1" applyFont="1" applyFill="1" applyAlignment="1">
      <alignment shrinkToFit="1"/>
    </xf>
    <xf numFmtId="177" fontId="5" fillId="36" borderId="2" xfId="2" applyNumberFormat="1" applyFont="1" applyFill="1" applyBorder="1" applyAlignment="1">
      <alignment horizontal="right" vertical="center" wrapText="1"/>
    </xf>
    <xf numFmtId="191" fontId="5" fillId="37" borderId="2" xfId="2" applyFont="1" applyFill="1" applyBorder="1"/>
    <xf numFmtId="191" fontId="5" fillId="37" borderId="2" xfId="2" applyFont="1" applyFill="1" applyBorder="1" applyAlignment="1">
      <alignment horizontal="right"/>
    </xf>
    <xf numFmtId="177" fontId="5" fillId="37" borderId="2" xfId="2" applyNumberFormat="1" applyFont="1" applyFill="1" applyBorder="1" applyAlignment="1">
      <alignment horizontal="right" vertical="center" wrapText="1"/>
    </xf>
    <xf numFmtId="177" fontId="5" fillId="37" borderId="4" xfId="2" applyNumberFormat="1" applyFont="1" applyFill="1" applyBorder="1" applyAlignment="1">
      <alignment horizontal="right" vertical="center" wrapText="1"/>
    </xf>
    <xf numFmtId="191" fontId="5" fillId="37" borderId="95" xfId="2" applyFont="1" applyFill="1" applyBorder="1"/>
    <xf numFmtId="191" fontId="5" fillId="37" borderId="0" xfId="2" applyFont="1" applyFill="1"/>
    <xf numFmtId="191" fontId="101" fillId="37" borderId="2" xfId="2" applyFont="1" applyFill="1" applyBorder="1" applyAlignment="1">
      <alignment horizontal="left"/>
    </xf>
    <xf numFmtId="191" fontId="102" fillId="0" borderId="23" xfId="2" applyFont="1" applyBorder="1"/>
    <xf numFmtId="182" fontId="93" fillId="0" borderId="3" xfId="1" applyNumberFormat="1" applyFont="1" applyBorder="1"/>
    <xf numFmtId="182" fontId="93" fillId="0" borderId="0" xfId="1" applyNumberFormat="1" applyFont="1"/>
    <xf numFmtId="177" fontId="19" fillId="32" borderId="0" xfId="2" applyNumberFormat="1" applyFont="1" applyFill="1" applyAlignment="1">
      <alignment horizontal="right" vertical="center" wrapText="1"/>
    </xf>
    <xf numFmtId="177" fontId="75" fillId="32" borderId="8" xfId="2" applyNumberFormat="1" applyFont="1" applyFill="1" applyBorder="1" applyAlignment="1">
      <alignment horizontal="right" vertical="center" wrapText="1"/>
    </xf>
    <xf numFmtId="177" fontId="75" fillId="32" borderId="2" xfId="2" applyNumberFormat="1" applyFont="1" applyFill="1" applyBorder="1" applyAlignment="1">
      <alignment horizontal="right" vertical="center" wrapText="1"/>
    </xf>
    <xf numFmtId="177" fontId="75" fillId="34" borderId="5" xfId="2" applyNumberFormat="1" applyFont="1" applyFill="1" applyBorder="1" applyAlignment="1">
      <alignment horizontal="right" vertical="center" wrapText="1"/>
    </xf>
    <xf numFmtId="192" fontId="100" fillId="0" borderId="0" xfId="2" applyNumberFormat="1" applyFont="1" applyAlignment="1">
      <alignment horizontal="right"/>
    </xf>
    <xf numFmtId="194" fontId="76" fillId="0" borderId="72" xfId="2" applyNumberFormat="1" applyFont="1" applyBorder="1"/>
    <xf numFmtId="194" fontId="76" fillId="0" borderId="98" xfId="2" applyNumberFormat="1" applyFont="1" applyBorder="1"/>
    <xf numFmtId="192" fontId="29" fillId="0" borderId="45" xfId="2" applyNumberFormat="1" applyFont="1" applyBorder="1" applyAlignment="1">
      <alignment horizontal="center"/>
    </xf>
    <xf numFmtId="192" fontId="91" fillId="0" borderId="45" xfId="2" applyNumberFormat="1" applyFont="1" applyBorder="1" applyAlignment="1">
      <alignment horizontal="center"/>
    </xf>
    <xf numFmtId="192" fontId="5" fillId="0" borderId="45" xfId="2" applyNumberFormat="1" applyFont="1" applyBorder="1"/>
    <xf numFmtId="192" fontId="78" fillId="0" borderId="97" xfId="2" applyNumberFormat="1" applyFont="1" applyBorder="1" applyAlignment="1">
      <alignment shrinkToFit="1"/>
    </xf>
    <xf numFmtId="192" fontId="5" fillId="0" borderId="97" xfId="2" applyNumberFormat="1" applyFont="1" applyBorder="1"/>
    <xf numFmtId="192" fontId="29" fillId="0" borderId="97" xfId="2" applyNumberFormat="1" applyFont="1" applyBorder="1" applyAlignment="1">
      <alignment shrinkToFit="1"/>
    </xf>
    <xf numFmtId="192" fontId="78" fillId="0" borderId="99" xfId="2" applyNumberFormat="1" applyFont="1" applyBorder="1" applyAlignment="1">
      <alignment shrinkToFit="1"/>
    </xf>
    <xf numFmtId="192" fontId="91" fillId="0" borderId="97" xfId="2" applyNumberFormat="1" applyFont="1" applyBorder="1" applyAlignment="1">
      <alignment shrinkToFit="1"/>
    </xf>
    <xf numFmtId="194" fontId="76" fillId="0" borderId="100" xfId="2" applyNumberFormat="1" applyFont="1" applyBorder="1"/>
    <xf numFmtId="194" fontId="76" fillId="0" borderId="101" xfId="2" applyNumberFormat="1" applyFont="1" applyBorder="1"/>
    <xf numFmtId="192" fontId="29" fillId="0" borderId="102" xfId="2" applyNumberFormat="1" applyFont="1" applyBorder="1"/>
    <xf numFmtId="192" fontId="91" fillId="0" borderId="72" xfId="2" applyNumberFormat="1" applyFont="1" applyBorder="1" applyAlignment="1">
      <alignment shrinkToFit="1"/>
    </xf>
    <xf numFmtId="192" fontId="29" fillId="0" borderId="103" xfId="2" applyNumberFormat="1" applyFont="1" applyBorder="1"/>
    <xf numFmtId="192" fontId="91" fillId="0" borderId="102" xfId="2" applyNumberFormat="1" applyFont="1" applyBorder="1" applyAlignment="1">
      <alignment shrinkToFit="1"/>
    </xf>
    <xf numFmtId="192" fontId="78" fillId="0" borderId="102" xfId="2" applyNumberFormat="1" applyFont="1" applyBorder="1" applyAlignment="1">
      <alignment shrinkToFit="1"/>
    </xf>
    <xf numFmtId="192" fontId="93" fillId="0" borderId="104" xfId="0" applyNumberFormat="1" applyFont="1" applyBorder="1" applyAlignment="1">
      <alignment vertical="center" shrinkToFit="1"/>
    </xf>
    <xf numFmtId="192" fontId="29" fillId="0" borderId="105" xfId="2" applyNumberFormat="1" applyFont="1" applyBorder="1" applyAlignment="1">
      <alignment horizontal="right"/>
    </xf>
    <xf numFmtId="192" fontId="29" fillId="0" borderId="106" xfId="2" applyNumberFormat="1" applyFont="1" applyBorder="1" applyAlignment="1">
      <alignment horizontal="right"/>
    </xf>
    <xf numFmtId="192" fontId="29" fillId="0" borderId="107" xfId="2" applyNumberFormat="1" applyFont="1" applyBorder="1" applyAlignment="1">
      <alignment horizontal="right"/>
    </xf>
    <xf numFmtId="192" fontId="91" fillId="0" borderId="107" xfId="2" applyNumberFormat="1" applyFont="1" applyBorder="1" applyAlignment="1">
      <alignment horizontal="right" shrinkToFit="1"/>
    </xf>
    <xf numFmtId="192" fontId="78" fillId="0" borderId="107" xfId="2" applyNumberFormat="1" applyFont="1" applyBorder="1" applyAlignment="1">
      <alignment horizontal="right" shrinkToFit="1"/>
    </xf>
    <xf numFmtId="192" fontId="78" fillId="0" borderId="108" xfId="2" applyNumberFormat="1" applyFont="1" applyBorder="1" applyAlignment="1">
      <alignment horizontal="right" shrinkToFit="1"/>
    </xf>
    <xf numFmtId="182" fontId="6" fillId="26" borderId="7" xfId="1" applyNumberFormat="1" applyFont="1" applyFill="1" applyBorder="1"/>
    <xf numFmtId="177" fontId="5" fillId="36" borderId="2" xfId="2" applyNumberFormat="1" applyFont="1" applyFill="1" applyBorder="1" applyAlignment="1">
      <alignment horizontal="right" vertical="center" shrinkToFit="1"/>
    </xf>
    <xf numFmtId="177" fontId="19" fillId="36" borderId="4" xfId="2" applyNumberFormat="1" applyFont="1" applyFill="1" applyBorder="1" applyAlignment="1">
      <alignment horizontal="right" vertical="center" wrapText="1"/>
    </xf>
    <xf numFmtId="176" fontId="65" fillId="35" borderId="4" xfId="2" applyNumberFormat="1" applyFont="1" applyFill="1" applyBorder="1" applyAlignment="1">
      <alignment horizontal="center" vertical="top" shrinkToFit="1"/>
    </xf>
    <xf numFmtId="191" fontId="1" fillId="0" borderId="41" xfId="1" applyBorder="1"/>
    <xf numFmtId="176" fontId="5" fillId="2" borderId="42" xfId="2" applyNumberFormat="1" applyFont="1" applyFill="1" applyBorder="1" applyAlignment="1">
      <alignment horizontal="center" vertical="top" shrinkToFit="1"/>
    </xf>
    <xf numFmtId="180" fontId="6" fillId="4" borderId="41" xfId="1" applyNumberFormat="1" applyFont="1" applyFill="1" applyBorder="1"/>
    <xf numFmtId="182" fontId="6" fillId="0" borderId="41" xfId="1" applyNumberFormat="1" applyFont="1" applyBorder="1"/>
    <xf numFmtId="182" fontId="6" fillId="4" borderId="41" xfId="1" applyNumberFormat="1" applyFont="1" applyFill="1" applyBorder="1"/>
    <xf numFmtId="191" fontId="10" fillId="6" borderId="41" xfId="1" applyFont="1" applyFill="1" applyBorder="1"/>
    <xf numFmtId="182" fontId="6" fillId="16" borderId="41" xfId="1" applyNumberFormat="1" applyFont="1" applyFill="1" applyBorder="1"/>
    <xf numFmtId="191" fontId="1" fillId="0" borderId="109" xfId="1" applyBorder="1"/>
    <xf numFmtId="176" fontId="5" fillId="2" borderId="110" xfId="2" applyNumberFormat="1" applyFont="1" applyFill="1" applyBorder="1" applyAlignment="1">
      <alignment horizontal="center" vertical="top" shrinkToFit="1"/>
    </xf>
    <xf numFmtId="180" fontId="6" fillId="4" borderId="109" xfId="1" applyNumberFormat="1" applyFont="1" applyFill="1" applyBorder="1"/>
    <xf numFmtId="182" fontId="6" fillId="0" borderId="109" xfId="1" applyNumberFormat="1" applyFont="1" applyBorder="1"/>
    <xf numFmtId="182" fontId="6" fillId="4" borderId="109" xfId="1" applyNumberFormat="1" applyFont="1" applyFill="1" applyBorder="1"/>
    <xf numFmtId="191" fontId="10" fillId="6" borderId="109" xfId="1" applyFont="1" applyFill="1" applyBorder="1"/>
    <xf numFmtId="177" fontId="75" fillId="32" borderId="91" xfId="2" applyNumberFormat="1" applyFont="1" applyFill="1" applyBorder="1" applyAlignment="1">
      <alignment horizontal="right" vertical="center" wrapText="1"/>
    </xf>
    <xf numFmtId="177" fontId="75" fillId="38" borderId="29" xfId="1" applyNumberFormat="1" applyFont="1" applyFill="1" applyBorder="1" applyAlignment="1">
      <alignment horizontal="right" vertical="top" shrinkToFit="1"/>
    </xf>
    <xf numFmtId="176" fontId="65" fillId="35" borderId="91" xfId="2" applyNumberFormat="1" applyFont="1" applyFill="1" applyBorder="1" applyAlignment="1">
      <alignment horizontal="center" vertical="top" shrinkToFit="1"/>
    </xf>
    <xf numFmtId="194" fontId="29" fillId="40" borderId="76" xfId="2" applyNumberFormat="1" applyFont="1" applyFill="1" applyBorder="1"/>
    <xf numFmtId="194" fontId="29" fillId="40" borderId="85" xfId="2" applyNumberFormat="1" applyFont="1" applyFill="1" applyBorder="1"/>
    <xf numFmtId="194" fontId="29" fillId="40" borderId="16" xfId="2" applyNumberFormat="1" applyFont="1" applyFill="1" applyBorder="1"/>
    <xf numFmtId="194" fontId="29" fillId="40" borderId="75" xfId="2" applyNumberFormat="1" applyFont="1" applyFill="1" applyBorder="1" applyAlignment="1">
      <alignment horizontal="right"/>
    </xf>
    <xf numFmtId="194" fontId="29" fillId="40" borderId="74" xfId="2" applyNumberFormat="1" applyFont="1" applyFill="1" applyBorder="1"/>
    <xf numFmtId="194" fontId="29" fillId="40" borderId="77" xfId="2" applyNumberFormat="1" applyFont="1" applyFill="1" applyBorder="1"/>
    <xf numFmtId="194" fontId="29" fillId="40" borderId="83" xfId="2" applyNumberFormat="1" applyFont="1" applyFill="1" applyBorder="1"/>
    <xf numFmtId="194" fontId="29" fillId="40" borderId="4" xfId="2" applyNumberFormat="1" applyFont="1" applyFill="1" applyBorder="1"/>
    <xf numFmtId="192" fontId="29" fillId="40" borderId="76" xfId="2" applyNumberFormat="1" applyFont="1" applyFill="1" applyBorder="1"/>
    <xf numFmtId="194" fontId="94" fillId="40" borderId="76" xfId="2" applyNumberFormat="1" applyFont="1" applyFill="1" applyBorder="1"/>
    <xf numFmtId="192" fontId="91" fillId="40" borderId="76" xfId="2" applyNumberFormat="1" applyFont="1" applyFill="1" applyBorder="1"/>
    <xf numFmtId="194" fontId="94" fillId="40" borderId="75" xfId="2" applyNumberFormat="1" applyFont="1" applyFill="1" applyBorder="1" applyAlignment="1">
      <alignment horizontal="right"/>
    </xf>
    <xf numFmtId="194" fontId="94" fillId="40" borderId="74" xfId="2" applyNumberFormat="1" applyFont="1" applyFill="1" applyBorder="1"/>
    <xf numFmtId="194" fontId="94" fillId="40" borderId="77" xfId="2" applyNumberFormat="1" applyFont="1" applyFill="1" applyBorder="1"/>
    <xf numFmtId="194" fontId="96" fillId="40" borderId="83" xfId="2" applyNumberFormat="1" applyFont="1" applyFill="1" applyBorder="1" applyAlignment="1">
      <alignment shrinkToFit="1"/>
    </xf>
    <xf numFmtId="194" fontId="94" fillId="40" borderId="85" xfId="2" applyNumberFormat="1" applyFont="1" applyFill="1" applyBorder="1"/>
    <xf numFmtId="194" fontId="29" fillId="0" borderId="111" xfId="2" applyNumberFormat="1" applyFont="1" applyBorder="1"/>
    <xf numFmtId="194" fontId="29" fillId="0" borderId="112" xfId="2" applyNumberFormat="1" applyFont="1" applyBorder="1"/>
    <xf numFmtId="194" fontId="29" fillId="0" borderId="113" xfId="2" applyNumberFormat="1" applyFont="1" applyBorder="1"/>
    <xf numFmtId="194" fontId="94" fillId="0" borderId="114" xfId="2" applyNumberFormat="1" applyFont="1" applyBorder="1" applyAlignment="1">
      <alignment horizontal="right"/>
    </xf>
    <xf numFmtId="194" fontId="94" fillId="0" borderId="112" xfId="2" applyNumberFormat="1" applyFont="1" applyBorder="1"/>
    <xf numFmtId="194" fontId="29" fillId="0" borderId="115" xfId="2" applyNumberFormat="1" applyFont="1" applyBorder="1"/>
    <xf numFmtId="194" fontId="94" fillId="0" borderId="116" xfId="2" applyNumberFormat="1" applyFont="1" applyBorder="1"/>
    <xf numFmtId="194" fontId="29" fillId="0" borderId="116" xfId="2" applyNumberFormat="1" applyFont="1" applyBorder="1"/>
    <xf numFmtId="194" fontId="29" fillId="0" borderId="117" xfId="2" applyNumberFormat="1" applyFont="1" applyBorder="1"/>
    <xf numFmtId="194" fontId="29" fillId="0" borderId="12" xfId="2" applyNumberFormat="1" applyFont="1" applyBorder="1"/>
    <xf numFmtId="192" fontId="91" fillId="0" borderId="112" xfId="2" applyNumberFormat="1" applyFont="1" applyBorder="1"/>
    <xf numFmtId="194" fontId="29" fillId="26" borderId="112" xfId="2" applyNumberFormat="1" applyFont="1" applyFill="1" applyBorder="1"/>
    <xf numFmtId="194" fontId="29" fillId="12" borderId="118" xfId="2" applyNumberFormat="1" applyFont="1" applyFill="1" applyBorder="1"/>
    <xf numFmtId="194" fontId="29" fillId="12" borderId="119" xfId="2" applyNumberFormat="1" applyFont="1" applyFill="1" applyBorder="1"/>
    <xf numFmtId="194" fontId="29" fillId="12" borderId="120" xfId="2" applyNumberFormat="1" applyFont="1" applyFill="1" applyBorder="1"/>
    <xf numFmtId="194" fontId="29" fillId="12" borderId="86" xfId="2" applyNumberFormat="1" applyFont="1" applyFill="1" applyBorder="1"/>
    <xf numFmtId="194" fontId="29" fillId="12" borderId="87" xfId="2" applyNumberFormat="1" applyFont="1" applyFill="1" applyBorder="1"/>
    <xf numFmtId="194" fontId="29" fillId="12" borderId="20" xfId="2" applyNumberFormat="1" applyFont="1" applyFill="1" applyBorder="1"/>
    <xf numFmtId="192" fontId="29" fillId="31" borderId="119" xfId="2" applyNumberFormat="1" applyFont="1" applyFill="1" applyBorder="1"/>
    <xf numFmtId="194" fontId="29" fillId="28" borderId="119" xfId="2" applyNumberFormat="1" applyFont="1" applyFill="1" applyBorder="1"/>
    <xf numFmtId="194" fontId="29" fillId="39" borderId="121" xfId="2" applyNumberFormat="1" applyFont="1" applyFill="1" applyBorder="1"/>
    <xf numFmtId="194" fontId="94" fillId="39" borderId="122" xfId="2" applyNumberFormat="1" applyFont="1" applyFill="1" applyBorder="1"/>
    <xf numFmtId="194" fontId="29" fillId="39" borderId="123" xfId="2" applyNumberFormat="1" applyFont="1" applyFill="1" applyBorder="1"/>
    <xf numFmtId="194" fontId="29" fillId="39" borderId="124" xfId="2" applyNumberFormat="1" applyFont="1" applyFill="1" applyBorder="1"/>
    <xf numFmtId="194" fontId="94" fillId="39" borderId="125" xfId="2" applyNumberFormat="1" applyFont="1" applyFill="1" applyBorder="1" applyAlignment="1">
      <alignment horizontal="right"/>
    </xf>
    <xf numFmtId="194" fontId="29" fillId="39" borderId="122" xfId="2" applyNumberFormat="1" applyFont="1" applyFill="1" applyBorder="1"/>
    <xf numFmtId="194" fontId="29" fillId="39" borderId="126" xfId="2" applyNumberFormat="1" applyFont="1" applyFill="1" applyBorder="1"/>
    <xf numFmtId="194" fontId="94" fillId="39" borderId="127" xfId="2" applyNumberFormat="1" applyFont="1" applyFill="1" applyBorder="1"/>
    <xf numFmtId="194" fontId="29" fillId="39" borderId="128" xfId="2" applyNumberFormat="1" applyFont="1" applyFill="1" applyBorder="1"/>
    <xf numFmtId="194" fontId="29" fillId="39" borderId="129" xfId="2" applyNumberFormat="1" applyFont="1" applyFill="1" applyBorder="1"/>
    <xf numFmtId="192" fontId="29" fillId="39" borderId="122" xfId="2" applyNumberFormat="1" applyFont="1" applyFill="1" applyBorder="1"/>
    <xf numFmtId="194" fontId="29" fillId="30" borderId="122" xfId="2" applyNumberFormat="1" applyFont="1" applyFill="1" applyBorder="1"/>
    <xf numFmtId="192" fontId="29" fillId="30" borderId="130" xfId="2" applyNumberFormat="1" applyFont="1" applyFill="1" applyBorder="1" applyAlignment="1">
      <alignment shrinkToFit="1"/>
    </xf>
    <xf numFmtId="197" fontId="29" fillId="30" borderId="130" xfId="2" applyNumberFormat="1" applyFont="1" applyFill="1" applyBorder="1" applyAlignment="1">
      <alignment horizontal="center" shrinkToFit="1"/>
    </xf>
    <xf numFmtId="192" fontId="29" fillId="30" borderId="131" xfId="2" applyNumberFormat="1" applyFont="1" applyFill="1" applyBorder="1" applyAlignment="1">
      <alignment horizontal="center" shrinkToFit="1"/>
    </xf>
    <xf numFmtId="194" fontId="29" fillId="40" borderId="132" xfId="2" applyNumberFormat="1" applyFont="1" applyFill="1" applyBorder="1"/>
    <xf numFmtId="192" fontId="29" fillId="20" borderId="0" xfId="2" applyNumberFormat="1" applyFont="1" applyFill="1" applyAlignment="1">
      <alignment shrinkToFit="1"/>
    </xf>
    <xf numFmtId="197" fontId="29" fillId="20" borderId="0" xfId="2" applyNumberFormat="1" applyFont="1" applyFill="1" applyAlignment="1">
      <alignment horizontal="center" shrinkToFit="1"/>
    </xf>
    <xf numFmtId="192" fontId="29" fillId="20" borderId="133" xfId="2" applyNumberFormat="1" applyFont="1" applyFill="1" applyBorder="1" applyAlignment="1">
      <alignment horizontal="center" shrinkToFit="1"/>
    </xf>
    <xf numFmtId="192" fontId="29" fillId="20" borderId="0" xfId="2" applyNumberFormat="1" applyFont="1" applyFill="1" applyAlignment="1">
      <alignment horizontal="center" shrinkToFit="1"/>
    </xf>
    <xf numFmtId="194" fontId="94" fillId="29" borderId="134" xfId="2" applyNumberFormat="1" applyFont="1" applyFill="1" applyBorder="1"/>
    <xf numFmtId="194" fontId="94" fillId="29" borderId="79" xfId="2" applyNumberFormat="1" applyFont="1" applyFill="1" applyBorder="1"/>
    <xf numFmtId="194" fontId="94" fillId="29" borderId="70" xfId="2" applyNumberFormat="1" applyFont="1" applyFill="1" applyBorder="1"/>
    <xf numFmtId="194" fontId="94" fillId="29" borderId="135" xfId="2" applyNumberFormat="1" applyFont="1" applyFill="1" applyBorder="1"/>
    <xf numFmtId="194" fontId="45" fillId="29" borderId="79" xfId="2" applyNumberFormat="1" applyFont="1" applyFill="1" applyBorder="1"/>
    <xf numFmtId="195" fontId="45" fillId="29" borderId="79" xfId="2" applyNumberFormat="1" applyFont="1" applyFill="1" applyBorder="1"/>
    <xf numFmtId="192" fontId="29" fillId="29" borderId="66" xfId="2" applyNumberFormat="1" applyFont="1" applyFill="1" applyBorder="1" applyAlignment="1">
      <alignment shrinkToFit="1"/>
    </xf>
    <xf numFmtId="197" fontId="29" fillId="29" borderId="66" xfId="2" applyNumberFormat="1" applyFont="1" applyFill="1" applyBorder="1" applyAlignment="1">
      <alignment horizontal="center" shrinkToFit="1"/>
    </xf>
    <xf numFmtId="192" fontId="29" fillId="29" borderId="136" xfId="2" applyNumberFormat="1" applyFont="1" applyFill="1" applyBorder="1" applyAlignment="1">
      <alignment horizontal="center" shrinkToFit="1"/>
    </xf>
    <xf numFmtId="177" fontId="58" fillId="15" borderId="137" xfId="1" applyNumberFormat="1" applyFont="1" applyFill="1" applyBorder="1" applyAlignment="1">
      <alignment horizontal="right" vertical="top" wrapText="1"/>
    </xf>
    <xf numFmtId="177" fontId="75" fillId="15" borderId="137" xfId="1" applyNumberFormat="1" applyFont="1" applyFill="1" applyBorder="1" applyAlignment="1">
      <alignment horizontal="right" vertical="top" wrapText="1"/>
    </xf>
    <xf numFmtId="177" fontId="75" fillId="15" borderId="137" xfId="1" applyNumberFormat="1" applyFont="1" applyFill="1" applyBorder="1" applyAlignment="1">
      <alignment horizontal="right" vertical="center" wrapText="1"/>
    </xf>
    <xf numFmtId="177" fontId="75" fillId="15" borderId="137" xfId="1" applyNumberFormat="1" applyFont="1" applyFill="1" applyBorder="1" applyAlignment="1">
      <alignment horizontal="right" vertical="top" shrinkToFit="1"/>
    </xf>
    <xf numFmtId="191" fontId="5" fillId="5" borderId="2" xfId="2" applyFont="1" applyFill="1" applyBorder="1" applyAlignment="1">
      <alignment horizontal="left" vertical="top" shrinkToFit="1"/>
    </xf>
    <xf numFmtId="177" fontId="99" fillId="15" borderId="137" xfId="1" applyNumberFormat="1" applyFont="1" applyFill="1" applyBorder="1" applyAlignment="1">
      <alignment horizontal="right" vertical="center" wrapText="1"/>
    </xf>
    <xf numFmtId="177" fontId="75" fillId="15" borderId="138" xfId="1" applyNumberFormat="1" applyFont="1" applyFill="1" applyBorder="1" applyAlignment="1">
      <alignment horizontal="right" vertical="top" shrinkToFit="1"/>
    </xf>
    <xf numFmtId="177" fontId="75" fillId="5" borderId="2" xfId="2" applyNumberFormat="1" applyFont="1" applyFill="1" applyBorder="1" applyAlignment="1">
      <alignment horizontal="right" vertical="center" wrapText="1"/>
    </xf>
    <xf numFmtId="177" fontId="90" fillId="5" borderId="95" xfId="2" applyNumberFormat="1" applyFont="1" applyFill="1" applyBorder="1" applyAlignment="1">
      <alignment horizontal="right" vertical="center" wrapText="1"/>
    </xf>
    <xf numFmtId="177" fontId="90" fillId="5" borderId="2" xfId="2" applyNumberFormat="1" applyFont="1" applyFill="1" applyBorder="1" applyAlignment="1">
      <alignment horizontal="right" vertical="center" wrapText="1"/>
    </xf>
    <xf numFmtId="177" fontId="83" fillId="15" borderId="0" xfId="1" applyNumberFormat="1" applyFont="1" applyFill="1" applyAlignment="1">
      <alignment horizontal="right" vertical="top" shrinkToFit="1"/>
    </xf>
    <xf numFmtId="191" fontId="5" fillId="5" borderId="10" xfId="2" applyFont="1" applyFill="1" applyBorder="1" applyAlignment="1">
      <alignment vertical="top" wrapText="1"/>
    </xf>
    <xf numFmtId="191" fontId="5" fillId="5" borderId="5" xfId="2" applyFont="1" applyFill="1" applyBorder="1" applyAlignment="1">
      <alignment vertical="top" wrapText="1"/>
    </xf>
    <xf numFmtId="192" fontId="5" fillId="0" borderId="0" xfId="2" applyNumberFormat="1" applyFont="1" applyAlignment="1">
      <alignment horizontal="left"/>
    </xf>
    <xf numFmtId="177" fontId="78" fillId="5" borderId="5" xfId="2" applyNumberFormat="1" applyFont="1" applyFill="1" applyBorder="1" applyAlignment="1">
      <alignment horizontal="right" vertical="center" wrapText="1"/>
    </xf>
    <xf numFmtId="198" fontId="5" fillId="5" borderId="0" xfId="2" applyNumberFormat="1" applyFont="1" applyFill="1" applyAlignment="1">
      <alignment shrinkToFit="1"/>
    </xf>
    <xf numFmtId="198" fontId="12" fillId="5" borderId="0" xfId="2" applyNumberFormat="1" applyFont="1" applyFill="1"/>
    <xf numFmtId="198" fontId="5" fillId="0" borderId="0" xfId="2" applyNumberFormat="1" applyFont="1" applyAlignment="1">
      <alignment shrinkToFit="1"/>
    </xf>
    <xf numFmtId="192" fontId="6" fillId="41" borderId="151" xfId="0" applyNumberFormat="1" applyFont="1" applyFill="1" applyBorder="1">
      <alignment vertical="center"/>
    </xf>
    <xf numFmtId="193" fontId="6" fillId="41" borderId="151" xfId="0" applyNumberFormat="1" applyFont="1" applyFill="1" applyBorder="1">
      <alignment vertical="center"/>
    </xf>
    <xf numFmtId="177" fontId="5" fillId="9" borderId="9" xfId="2" applyNumberFormat="1" applyFont="1" applyFill="1" applyBorder="1" applyAlignment="1">
      <alignment horizontal="right" vertical="center" wrapText="1"/>
    </xf>
    <xf numFmtId="177" fontId="5" fillId="9" borderId="96" xfId="2" applyNumberFormat="1" applyFont="1" applyFill="1" applyBorder="1" applyAlignment="1">
      <alignment horizontal="right" vertical="center" wrapText="1"/>
    </xf>
    <xf numFmtId="177" fontId="5" fillId="9" borderId="5" xfId="2" applyNumberFormat="1" applyFont="1" applyFill="1" applyBorder="1" applyAlignment="1">
      <alignment horizontal="right" vertical="center" wrapText="1"/>
    </xf>
    <xf numFmtId="177" fontId="5" fillId="9" borderId="152" xfId="2" applyNumberFormat="1" applyFont="1" applyFill="1" applyBorder="1" applyAlignment="1">
      <alignment horizontal="right" vertical="center" wrapText="1"/>
    </xf>
    <xf numFmtId="177" fontId="5" fillId="9" borderId="153" xfId="2" applyNumberFormat="1" applyFont="1" applyFill="1" applyBorder="1" applyAlignment="1">
      <alignment horizontal="right" vertical="center" shrinkToFit="1"/>
    </xf>
    <xf numFmtId="199" fontId="5" fillId="9" borderId="153" xfId="2" applyNumberFormat="1" applyFont="1" applyFill="1" applyBorder="1" applyAlignment="1">
      <alignment horizontal="right" vertical="top" shrinkToFit="1"/>
    </xf>
    <xf numFmtId="177" fontId="5" fillId="9" borderId="153" xfId="2" applyNumberFormat="1" applyFont="1" applyFill="1" applyBorder="1" applyAlignment="1">
      <alignment horizontal="left" vertical="center" shrinkToFit="1"/>
    </xf>
    <xf numFmtId="177" fontId="5" fillId="9" borderId="153" xfId="2" applyNumberFormat="1" applyFont="1" applyFill="1" applyBorder="1" applyAlignment="1">
      <alignment horizontal="right" vertical="center" wrapText="1"/>
    </xf>
    <xf numFmtId="177" fontId="5" fillId="9" borderId="154" xfId="2" applyNumberFormat="1" applyFont="1" applyFill="1" applyBorder="1" applyAlignment="1">
      <alignment horizontal="right" vertical="center" wrapText="1"/>
    </xf>
    <xf numFmtId="177" fontId="90" fillId="5" borderId="5" xfId="2" applyNumberFormat="1" applyFont="1" applyFill="1" applyBorder="1" applyAlignment="1">
      <alignment horizontal="right" vertical="center" wrapText="1"/>
    </xf>
    <xf numFmtId="177" fontId="5" fillId="33" borderId="155" xfId="2" applyNumberFormat="1" applyFont="1" applyFill="1" applyBorder="1" applyAlignment="1">
      <alignment horizontal="right" vertical="center" wrapText="1"/>
    </xf>
    <xf numFmtId="191" fontId="12" fillId="5" borderId="157" xfId="2" applyFont="1" applyFill="1" applyBorder="1"/>
    <xf numFmtId="0" fontId="6" fillId="26" borderId="158" xfId="0" applyFont="1" applyFill="1" applyBorder="1">
      <alignment vertical="center"/>
    </xf>
    <xf numFmtId="0" fontId="6" fillId="26" borderId="158" xfId="0" applyFont="1" applyFill="1" applyBorder="1" applyAlignment="1">
      <alignment horizontal="center" vertical="center"/>
    </xf>
    <xf numFmtId="2" fontId="6" fillId="26" borderId="158" xfId="0" applyNumberFormat="1" applyFont="1" applyFill="1" applyBorder="1">
      <alignment vertical="center"/>
    </xf>
    <xf numFmtId="179" fontId="6" fillId="26" borderId="158" xfId="0" applyNumberFormat="1" applyFont="1" applyFill="1" applyBorder="1">
      <alignment vertical="center"/>
    </xf>
    <xf numFmtId="192" fontId="6" fillId="26" borderId="158" xfId="0" applyNumberFormat="1" applyFont="1" applyFill="1" applyBorder="1">
      <alignment vertical="center"/>
    </xf>
    <xf numFmtId="2" fontId="69" fillId="29" borderId="0" xfId="0" applyNumberFormat="1" applyFont="1" applyFill="1">
      <alignment vertical="center"/>
    </xf>
    <xf numFmtId="192" fontId="69" fillId="29" borderId="0" xfId="0" applyNumberFormat="1" applyFont="1" applyFill="1">
      <alignment vertical="center"/>
    </xf>
    <xf numFmtId="0" fontId="69" fillId="29" borderId="0" xfId="0" applyFont="1" applyFill="1">
      <alignment vertical="center"/>
    </xf>
    <xf numFmtId="2" fontId="69" fillId="29" borderId="158" xfId="0" applyNumberFormat="1" applyFont="1" applyFill="1" applyBorder="1">
      <alignment vertical="center"/>
    </xf>
    <xf numFmtId="179" fontId="69" fillId="29" borderId="158" xfId="0" applyNumberFormat="1" applyFont="1" applyFill="1" applyBorder="1">
      <alignment vertical="center"/>
    </xf>
    <xf numFmtId="192" fontId="69" fillId="29" borderId="158" xfId="0" applyNumberFormat="1" applyFont="1" applyFill="1" applyBorder="1">
      <alignment vertical="center"/>
    </xf>
    <xf numFmtId="193" fontId="69" fillId="29" borderId="0" xfId="0" applyNumberFormat="1" applyFont="1" applyFill="1">
      <alignment vertical="center"/>
    </xf>
    <xf numFmtId="192" fontId="6" fillId="19" borderId="0" xfId="0" applyNumberFormat="1" applyFont="1" applyFill="1" applyAlignment="1">
      <alignment horizontal="center" vertical="center"/>
    </xf>
    <xf numFmtId="2" fontId="6" fillId="19" borderId="0" xfId="0" applyNumberFormat="1" applyFont="1" applyFill="1" applyAlignment="1">
      <alignment horizontal="center" vertical="center"/>
    </xf>
    <xf numFmtId="0" fontId="6" fillId="41" borderId="159" xfId="0" applyFont="1" applyFill="1" applyBorder="1">
      <alignment vertical="center"/>
    </xf>
    <xf numFmtId="192" fontId="6" fillId="41" borderId="159" xfId="0" applyNumberFormat="1" applyFont="1" applyFill="1" applyBorder="1">
      <alignment vertical="center"/>
    </xf>
    <xf numFmtId="0" fontId="72" fillId="41" borderId="159" xfId="0" applyFont="1" applyFill="1" applyBorder="1" applyAlignment="1">
      <alignment horizontal="center" vertical="center"/>
    </xf>
    <xf numFmtId="200" fontId="6" fillId="26" borderId="158" xfId="0" applyNumberFormat="1" applyFont="1" applyFill="1" applyBorder="1">
      <alignment vertical="center"/>
    </xf>
    <xf numFmtId="200" fontId="6" fillId="41" borderId="159" xfId="0" applyNumberFormat="1" applyFont="1" applyFill="1" applyBorder="1">
      <alignment vertical="center"/>
    </xf>
    <xf numFmtId="201" fontId="6" fillId="0" borderId="0" xfId="0" applyNumberFormat="1" applyFont="1">
      <alignment vertical="center"/>
    </xf>
    <xf numFmtId="192" fontId="72" fillId="41" borderId="159" xfId="0" applyNumberFormat="1" applyFont="1" applyFill="1" applyBorder="1">
      <alignment vertical="center"/>
    </xf>
    <xf numFmtId="0" fontId="6" fillId="0" borderId="158" xfId="0" applyFont="1" applyBorder="1">
      <alignment vertical="center"/>
    </xf>
    <xf numFmtId="0" fontId="6" fillId="0" borderId="158" xfId="0" applyFont="1" applyBorder="1" applyAlignment="1">
      <alignment horizontal="center" vertical="center"/>
    </xf>
    <xf numFmtId="2" fontId="6" fillId="0" borderId="158" xfId="0" applyNumberFormat="1" applyFont="1" applyBorder="1">
      <alignment vertical="center"/>
    </xf>
    <xf numFmtId="179" fontId="6" fillId="0" borderId="158" xfId="0" applyNumberFormat="1" applyFont="1" applyBorder="1">
      <alignment vertical="center"/>
    </xf>
    <xf numFmtId="192" fontId="6" fillId="0" borderId="158" xfId="0" applyNumberFormat="1" applyFont="1" applyBorder="1">
      <alignment vertical="center"/>
    </xf>
    <xf numFmtId="0" fontId="6" fillId="0" borderId="159" xfId="0" applyFont="1" applyBorder="1">
      <alignment vertical="center"/>
    </xf>
    <xf numFmtId="193" fontId="69" fillId="29" borderId="160" xfId="0" applyNumberFormat="1" applyFont="1" applyFill="1" applyBorder="1">
      <alignment vertical="center"/>
    </xf>
    <xf numFmtId="179" fontId="69" fillId="29" borderId="160" xfId="0" applyNumberFormat="1" applyFont="1" applyFill="1" applyBorder="1">
      <alignment vertical="center"/>
    </xf>
    <xf numFmtId="192" fontId="69" fillId="29" borderId="160" xfId="0" applyNumberFormat="1" applyFont="1" applyFill="1" applyBorder="1">
      <alignment vertical="center"/>
    </xf>
    <xf numFmtId="192" fontId="72" fillId="41" borderId="161" xfId="0" applyNumberFormat="1" applyFont="1" applyFill="1" applyBorder="1">
      <alignment vertical="center"/>
    </xf>
    <xf numFmtId="0" fontId="6" fillId="26" borderId="162" xfId="0" applyFont="1" applyFill="1" applyBorder="1">
      <alignment vertical="center"/>
    </xf>
    <xf numFmtId="179" fontId="6" fillId="26" borderId="162" xfId="0" applyNumberFormat="1" applyFont="1" applyFill="1" applyBorder="1">
      <alignment vertical="center"/>
    </xf>
    <xf numFmtId="0" fontId="6" fillId="41" borderId="163" xfId="0" applyFont="1" applyFill="1" applyBorder="1">
      <alignment vertical="center"/>
    </xf>
    <xf numFmtId="179" fontId="6" fillId="0" borderId="0" xfId="0" applyNumberFormat="1" applyFont="1">
      <alignment vertical="center"/>
    </xf>
    <xf numFmtId="0" fontId="75" fillId="0" borderId="0" xfId="0" applyFont="1">
      <alignment vertical="center"/>
    </xf>
    <xf numFmtId="0" fontId="75" fillId="0" borderId="0" xfId="0" applyFont="1" applyAlignment="1">
      <alignment horizontal="center" vertical="center"/>
    </xf>
    <xf numFmtId="2" fontId="75" fillId="0" borderId="0" xfId="0" applyNumberFormat="1" applyFont="1">
      <alignment vertical="center"/>
    </xf>
    <xf numFmtId="191" fontId="104" fillId="5" borderId="156" xfId="2" applyFont="1" applyFill="1" applyBorder="1"/>
    <xf numFmtId="191" fontId="12" fillId="5" borderId="164" xfId="2" applyFont="1" applyFill="1" applyBorder="1"/>
    <xf numFmtId="191" fontId="12" fillId="5" borderId="131" xfId="2" applyFont="1" applyFill="1" applyBorder="1"/>
    <xf numFmtId="191" fontId="103" fillId="5" borderId="165" xfId="2" applyFont="1" applyFill="1" applyBorder="1"/>
    <xf numFmtId="191" fontId="12" fillId="5" borderId="133" xfId="2" applyFont="1" applyFill="1" applyBorder="1"/>
    <xf numFmtId="191" fontId="12" fillId="5" borderId="165" xfId="2" applyFont="1" applyFill="1" applyBorder="1"/>
    <xf numFmtId="191" fontId="12" fillId="0" borderId="166" xfId="2" applyFont="1" applyBorder="1"/>
    <xf numFmtId="191" fontId="12" fillId="0" borderId="136" xfId="2" applyFont="1" applyBorder="1"/>
    <xf numFmtId="0" fontId="69" fillId="29" borderId="0" xfId="0" applyFont="1" applyFill="1" applyAlignment="1">
      <alignment horizontal="right" vertical="center"/>
    </xf>
    <xf numFmtId="200" fontId="6" fillId="26" borderId="168" xfId="0" applyNumberFormat="1" applyFont="1" applyFill="1" applyBorder="1">
      <alignment vertical="center"/>
    </xf>
    <xf numFmtId="192" fontId="6" fillId="26" borderId="168" xfId="0" applyNumberFormat="1" applyFont="1" applyFill="1" applyBorder="1">
      <alignment vertical="center"/>
    </xf>
    <xf numFmtId="192" fontId="69" fillId="29" borderId="168" xfId="0" applyNumberFormat="1" applyFont="1" applyFill="1" applyBorder="1">
      <alignment vertical="center"/>
    </xf>
    <xf numFmtId="200" fontId="6" fillId="26" borderId="167" xfId="0" applyNumberFormat="1" applyFont="1" applyFill="1" applyBorder="1">
      <alignment vertical="center"/>
    </xf>
    <xf numFmtId="192" fontId="6" fillId="26" borderId="167" xfId="0" applyNumberFormat="1" applyFont="1" applyFill="1" applyBorder="1">
      <alignment vertical="center"/>
    </xf>
    <xf numFmtId="192" fontId="69" fillId="29" borderId="167" xfId="0" applyNumberFormat="1" applyFont="1" applyFill="1" applyBorder="1">
      <alignment vertical="center"/>
    </xf>
    <xf numFmtId="200" fontId="6" fillId="26" borderId="169" xfId="0" applyNumberFormat="1" applyFont="1" applyFill="1" applyBorder="1">
      <alignment vertical="center"/>
    </xf>
    <xf numFmtId="192" fontId="6" fillId="26" borderId="169" xfId="0" applyNumberFormat="1" applyFont="1" applyFill="1" applyBorder="1" applyAlignment="1">
      <alignment horizontal="center" vertical="center"/>
    </xf>
    <xf numFmtId="192" fontId="6" fillId="26" borderId="169" xfId="0" applyNumberFormat="1" applyFont="1" applyFill="1" applyBorder="1">
      <alignment vertical="center"/>
    </xf>
    <xf numFmtId="192" fontId="69" fillId="29" borderId="169" xfId="0" applyNumberFormat="1" applyFont="1" applyFill="1" applyBorder="1">
      <alignment vertical="center"/>
    </xf>
    <xf numFmtId="192" fontId="69" fillId="29" borderId="171" xfId="0" applyNumberFormat="1" applyFont="1" applyFill="1" applyBorder="1">
      <alignment vertical="center"/>
    </xf>
    <xf numFmtId="192" fontId="69" fillId="29" borderId="170" xfId="0" applyNumberFormat="1" applyFont="1" applyFill="1" applyBorder="1">
      <alignment vertical="center"/>
    </xf>
    <xf numFmtId="192" fontId="6" fillId="19" borderId="172" xfId="0" applyNumberFormat="1" applyFont="1" applyFill="1" applyBorder="1" applyAlignment="1">
      <alignment horizontal="center" vertical="center"/>
    </xf>
    <xf numFmtId="192" fontId="69" fillId="29" borderId="173" xfId="0" applyNumberFormat="1" applyFont="1" applyFill="1" applyBorder="1">
      <alignment vertical="center"/>
    </xf>
    <xf numFmtId="192" fontId="6" fillId="0" borderId="174" xfId="0" applyNumberFormat="1" applyFont="1" applyBorder="1">
      <alignment vertical="center"/>
    </xf>
    <xf numFmtId="192" fontId="6" fillId="19" borderId="174" xfId="0" applyNumberFormat="1" applyFont="1" applyFill="1" applyBorder="1" applyAlignment="1">
      <alignment horizontal="center" vertical="center"/>
    </xf>
    <xf numFmtId="192" fontId="69" fillId="29" borderId="174" xfId="0" applyNumberFormat="1" applyFont="1" applyFill="1" applyBorder="1">
      <alignment vertical="center"/>
    </xf>
    <xf numFmtId="199" fontId="6" fillId="0" borderId="0" xfId="0" applyNumberFormat="1" applyFont="1">
      <alignment vertical="center"/>
    </xf>
    <xf numFmtId="3" fontId="6" fillId="0" borderId="0" xfId="0" applyNumberFormat="1" applyFont="1">
      <alignment vertical="center"/>
    </xf>
    <xf numFmtId="200" fontId="6" fillId="0" borderId="0" xfId="0" applyNumberFormat="1" applyFont="1">
      <alignment vertical="center"/>
    </xf>
    <xf numFmtId="0" fontId="6" fillId="18" borderId="0" xfId="0" applyFont="1" applyFill="1" applyAlignment="1">
      <alignment horizontal="right" vertical="center"/>
    </xf>
    <xf numFmtId="192" fontId="6" fillId="18" borderId="0" xfId="0" applyNumberFormat="1" applyFont="1" applyFill="1">
      <alignment vertical="center"/>
    </xf>
    <xf numFmtId="176" fontId="5" fillId="2" borderId="2" xfId="2" applyNumberFormat="1" applyFont="1" applyFill="1" applyBorder="1" applyAlignment="1">
      <alignment horizontal="center" vertical="top" shrinkToFit="1"/>
    </xf>
    <xf numFmtId="191" fontId="5" fillId="0" borderId="1" xfId="2" applyFont="1" applyBorder="1" applyAlignment="1">
      <alignment horizontal="right" vertical="top" wrapText="1"/>
    </xf>
    <xf numFmtId="191" fontId="5" fillId="0" borderId="1" xfId="2" applyFont="1" applyBorder="1" applyAlignment="1">
      <alignment horizontal="left" vertical="top" wrapText="1" indent="1"/>
    </xf>
    <xf numFmtId="191" fontId="5" fillId="0" borderId="1" xfId="2" applyFont="1" applyBorder="1" applyAlignment="1">
      <alignment horizontal="left" vertical="top" wrapText="1"/>
    </xf>
    <xf numFmtId="191" fontId="5" fillId="2" borderId="2" xfId="2" applyFont="1" applyFill="1" applyBorder="1" applyAlignment="1">
      <alignment horizontal="left" vertical="top" wrapText="1"/>
    </xf>
    <xf numFmtId="191" fontId="5" fillId="2" borderId="2" xfId="2" applyFont="1" applyFill="1" applyBorder="1" applyAlignment="1">
      <alignment horizontal="left" vertical="top" wrapText="1" indent="1"/>
    </xf>
    <xf numFmtId="176" fontId="5" fillId="2" borderId="4" xfId="2" applyNumberFormat="1" applyFont="1" applyFill="1" applyBorder="1" applyAlignment="1">
      <alignment horizontal="center" vertical="top" shrinkToFit="1"/>
    </xf>
    <xf numFmtId="176" fontId="5" fillId="2" borderId="9" xfId="2" applyNumberFormat="1" applyFont="1" applyFill="1" applyBorder="1" applyAlignment="1">
      <alignment horizontal="center" vertical="top" shrinkToFit="1"/>
    </xf>
    <xf numFmtId="1" fontId="58" fillId="17" borderId="32" xfId="1" applyNumberFormat="1" applyFont="1" applyFill="1" applyBorder="1" applyAlignment="1">
      <alignment horizontal="center" vertical="top" shrinkToFit="1"/>
    </xf>
    <xf numFmtId="1" fontId="58" fillId="17" borderId="33" xfId="1" applyNumberFormat="1" applyFont="1" applyFill="1" applyBorder="1" applyAlignment="1">
      <alignment horizontal="center" vertical="top" shrinkToFit="1"/>
    </xf>
    <xf numFmtId="1" fontId="58" fillId="17" borderId="34" xfId="1" applyNumberFormat="1" applyFont="1" applyFill="1" applyBorder="1" applyAlignment="1">
      <alignment horizontal="center" vertical="top" shrinkToFit="1"/>
    </xf>
    <xf numFmtId="1" fontId="58" fillId="17" borderId="29" xfId="1" applyNumberFormat="1" applyFont="1" applyFill="1" applyBorder="1" applyAlignment="1">
      <alignment horizontal="center" vertical="top" shrinkToFit="1"/>
    </xf>
    <xf numFmtId="1" fontId="58" fillId="17" borderId="30" xfId="1" applyNumberFormat="1" applyFont="1" applyFill="1" applyBorder="1" applyAlignment="1">
      <alignment horizontal="center" vertical="top" shrinkToFit="1"/>
    </xf>
    <xf numFmtId="1" fontId="58" fillId="17" borderId="31" xfId="1" applyNumberFormat="1" applyFont="1" applyFill="1" applyBorder="1" applyAlignment="1">
      <alignment horizontal="center" vertical="top" shrinkToFit="1"/>
    </xf>
    <xf numFmtId="177" fontId="75" fillId="15" borderId="139" xfId="1" applyNumberFormat="1" applyFont="1" applyFill="1" applyBorder="1" applyAlignment="1">
      <alignment horizontal="center" vertical="center" wrapText="1"/>
    </xf>
    <xf numFmtId="177" fontId="75" fillId="15" borderId="141" xfId="1" applyNumberFormat="1" applyFont="1" applyFill="1" applyBorder="1" applyAlignment="1">
      <alignment horizontal="center" vertical="center" wrapText="1"/>
    </xf>
    <xf numFmtId="177" fontId="58" fillId="15" borderId="142" xfId="1" applyNumberFormat="1" applyFont="1" applyFill="1" applyBorder="1" applyAlignment="1">
      <alignment horizontal="center" vertical="top" wrapText="1"/>
    </xf>
    <xf numFmtId="177" fontId="58" fillId="15" borderId="144" xfId="1" applyNumberFormat="1" applyFont="1" applyFill="1" applyBorder="1" applyAlignment="1">
      <alignment horizontal="center" vertical="top" wrapText="1"/>
    </xf>
    <xf numFmtId="177" fontId="58" fillId="15" borderId="139" xfId="1" applyNumberFormat="1" applyFont="1" applyFill="1" applyBorder="1" applyAlignment="1">
      <alignment horizontal="center" vertical="top" wrapText="1"/>
    </xf>
    <xf numFmtId="177" fontId="58" fillId="15" borderId="141" xfId="1" applyNumberFormat="1" applyFont="1" applyFill="1" applyBorder="1" applyAlignment="1">
      <alignment horizontal="center" vertical="top" wrapText="1"/>
    </xf>
    <xf numFmtId="177" fontId="75" fillId="15" borderId="139" xfId="1" applyNumberFormat="1" applyFont="1" applyFill="1" applyBorder="1" applyAlignment="1">
      <alignment horizontal="center" vertical="top" wrapText="1"/>
    </xf>
    <xf numFmtId="177" fontId="75" fillId="15" borderId="141" xfId="1" applyNumberFormat="1" applyFont="1" applyFill="1" applyBorder="1" applyAlignment="1">
      <alignment horizontal="center" vertical="top" wrapText="1"/>
    </xf>
    <xf numFmtId="177" fontId="75" fillId="15" borderId="139" xfId="1" applyNumberFormat="1" applyFont="1" applyFill="1" applyBorder="1" applyAlignment="1">
      <alignment horizontal="center" vertical="top" shrinkToFit="1"/>
    </xf>
    <xf numFmtId="177" fontId="75" fillId="15" borderId="141" xfId="1" applyNumberFormat="1" applyFont="1" applyFill="1" applyBorder="1" applyAlignment="1">
      <alignment horizontal="center" vertical="top" shrinkToFit="1"/>
    </xf>
    <xf numFmtId="177" fontId="75" fillId="15" borderId="145" xfId="1" applyNumberFormat="1" applyFont="1" applyFill="1" applyBorder="1" applyAlignment="1">
      <alignment horizontal="center" vertical="center" wrapText="1"/>
    </xf>
    <xf numFmtId="177" fontId="75" fillId="15" borderId="147" xfId="1" applyNumberFormat="1" applyFont="1" applyFill="1" applyBorder="1" applyAlignment="1">
      <alignment horizontal="center" vertical="center" wrapText="1"/>
    </xf>
    <xf numFmtId="177" fontId="58" fillId="15" borderId="148" xfId="1" applyNumberFormat="1" applyFont="1" applyFill="1" applyBorder="1" applyAlignment="1">
      <alignment horizontal="center" vertical="center" wrapText="1"/>
    </xf>
    <xf numFmtId="177" fontId="58" fillId="15" borderId="150" xfId="1" applyNumberFormat="1" applyFont="1" applyFill="1" applyBorder="1" applyAlignment="1">
      <alignment horizontal="center" vertical="center" wrapText="1"/>
    </xf>
    <xf numFmtId="177" fontId="75" fillId="15" borderId="140" xfId="1" applyNumberFormat="1" applyFont="1" applyFill="1" applyBorder="1" applyAlignment="1">
      <alignment horizontal="center" vertical="center" wrapText="1"/>
    </xf>
    <xf numFmtId="177" fontId="75" fillId="15" borderId="140" xfId="1" applyNumberFormat="1" applyFont="1" applyFill="1" applyBorder="1" applyAlignment="1">
      <alignment horizontal="center" vertical="top" shrinkToFit="1"/>
    </xf>
    <xf numFmtId="177" fontId="75" fillId="15" borderId="145" xfId="1" applyNumberFormat="1" applyFont="1" applyFill="1" applyBorder="1" applyAlignment="1">
      <alignment horizontal="center" vertical="top" shrinkToFit="1"/>
    </xf>
    <xf numFmtId="177" fontId="75" fillId="15" borderId="146" xfId="1" applyNumberFormat="1" applyFont="1" applyFill="1" applyBorder="1" applyAlignment="1">
      <alignment horizontal="center" vertical="top" shrinkToFit="1"/>
    </xf>
    <xf numFmtId="177" fontId="75" fillId="15" borderId="147" xfId="1" applyNumberFormat="1" applyFont="1" applyFill="1" applyBorder="1" applyAlignment="1">
      <alignment horizontal="center" vertical="top" shrinkToFit="1"/>
    </xf>
    <xf numFmtId="177" fontId="58" fillId="15" borderId="149" xfId="1" applyNumberFormat="1" applyFont="1" applyFill="1" applyBorder="1" applyAlignment="1">
      <alignment horizontal="center" vertical="center" wrapText="1"/>
    </xf>
    <xf numFmtId="177" fontId="99" fillId="15" borderId="139" xfId="1" applyNumberFormat="1" applyFont="1" applyFill="1" applyBorder="1" applyAlignment="1">
      <alignment horizontal="center" vertical="center" wrapText="1"/>
    </xf>
    <xf numFmtId="177" fontId="99" fillId="15" borderId="140" xfId="1" applyNumberFormat="1" applyFont="1" applyFill="1" applyBorder="1" applyAlignment="1">
      <alignment horizontal="center" vertical="center" wrapText="1"/>
    </xf>
    <xf numFmtId="177" fontId="99" fillId="15" borderId="141" xfId="1" applyNumberFormat="1" applyFont="1" applyFill="1" applyBorder="1" applyAlignment="1">
      <alignment horizontal="center" vertical="center" wrapText="1"/>
    </xf>
    <xf numFmtId="177" fontId="5" fillId="0" borderId="4" xfId="2" applyNumberFormat="1" applyFont="1" applyBorder="1" applyAlignment="1">
      <alignment horizontal="center" vertical="center" wrapText="1"/>
    </xf>
    <xf numFmtId="177" fontId="5" fillId="0" borderId="8"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177" fontId="58" fillId="15" borderId="143" xfId="1" applyNumberFormat="1" applyFont="1" applyFill="1" applyBorder="1" applyAlignment="1">
      <alignment horizontal="center" vertical="top" wrapText="1"/>
    </xf>
    <xf numFmtId="177" fontId="58" fillId="15" borderId="140" xfId="1" applyNumberFormat="1" applyFont="1" applyFill="1" applyBorder="1" applyAlignment="1">
      <alignment horizontal="center" vertical="top" wrapText="1"/>
    </xf>
    <xf numFmtId="177" fontId="75" fillId="15" borderId="140" xfId="1" applyNumberFormat="1" applyFont="1" applyFill="1" applyBorder="1" applyAlignment="1">
      <alignment horizontal="center" vertical="top" wrapText="1"/>
    </xf>
    <xf numFmtId="191" fontId="15" fillId="5" borderId="2" xfId="2" applyFont="1" applyFill="1" applyBorder="1" applyAlignment="1">
      <alignment horizontal="left" vertical="top" wrapText="1"/>
    </xf>
    <xf numFmtId="191" fontId="66" fillId="5" borderId="0" xfId="2" applyFont="1" applyFill="1" applyAlignment="1">
      <alignment horizontal="left" vertical="top" wrapText="1"/>
    </xf>
    <xf numFmtId="191" fontId="65" fillId="7" borderId="4" xfId="2" applyFont="1" applyFill="1" applyBorder="1" applyAlignment="1">
      <alignment horizontal="center" vertical="top" wrapText="1"/>
    </xf>
    <xf numFmtId="191" fontId="65" fillId="7" borderId="9" xfId="2" applyFont="1" applyFill="1" applyBorder="1" applyAlignment="1">
      <alignment horizontal="center" vertical="top" wrapText="1"/>
    </xf>
    <xf numFmtId="191" fontId="65" fillId="32" borderId="4" xfId="2" applyFont="1" applyFill="1" applyBorder="1" applyAlignment="1">
      <alignment horizontal="center" vertical="top" wrapText="1"/>
    </xf>
    <xf numFmtId="191" fontId="65" fillId="32" borderId="9" xfId="2" applyFont="1" applyFill="1" applyBorder="1" applyAlignment="1">
      <alignment horizontal="center" vertical="top" wrapText="1"/>
    </xf>
    <xf numFmtId="191" fontId="65" fillId="33" borderId="4" xfId="2" applyFont="1" applyFill="1" applyBorder="1" applyAlignment="1">
      <alignment horizontal="center" vertical="top" wrapText="1"/>
    </xf>
    <xf numFmtId="191" fontId="65" fillId="33" borderId="9" xfId="2" applyFont="1" applyFill="1" applyBorder="1" applyAlignment="1">
      <alignment horizontal="center" vertical="top" wrapText="1"/>
    </xf>
    <xf numFmtId="191" fontId="5" fillId="5" borderId="10" xfId="2" applyFont="1" applyFill="1" applyBorder="1" applyAlignment="1">
      <alignment horizontal="left" vertical="top" wrapText="1"/>
    </xf>
    <xf numFmtId="191" fontId="5" fillId="5" borderId="7" xfId="2" applyFont="1" applyFill="1" applyBorder="1" applyAlignment="1">
      <alignment horizontal="left" vertical="top" wrapText="1"/>
    </xf>
    <xf numFmtId="191" fontId="5" fillId="5" borderId="5" xfId="2" applyFont="1" applyFill="1" applyBorder="1" applyAlignment="1">
      <alignment horizontal="left" vertical="top" wrapText="1"/>
    </xf>
    <xf numFmtId="191" fontId="13" fillId="0" borderId="1" xfId="2" applyFont="1" applyBorder="1" applyAlignment="1">
      <alignment horizontal="left" vertical="top" wrapText="1"/>
    </xf>
    <xf numFmtId="191" fontId="14" fillId="0" borderId="1" xfId="2" applyFont="1" applyBorder="1" applyAlignment="1">
      <alignment horizontal="left" vertical="top" wrapText="1" indent="1"/>
    </xf>
    <xf numFmtId="191" fontId="14" fillId="0" borderId="1" xfId="2" applyFont="1" applyBorder="1" applyAlignment="1">
      <alignment horizontal="left" vertical="top" wrapText="1"/>
    </xf>
    <xf numFmtId="191" fontId="65" fillId="2" borderId="2" xfId="2" applyFont="1" applyFill="1" applyBorder="1" applyAlignment="1">
      <alignment horizontal="left" vertical="top" wrapText="1"/>
    </xf>
    <xf numFmtId="191" fontId="65" fillId="2" borderId="2" xfId="2" applyFont="1" applyFill="1" applyBorder="1" applyAlignment="1">
      <alignment horizontal="left" vertical="top" wrapText="1" indent="1"/>
    </xf>
    <xf numFmtId="191" fontId="29" fillId="12" borderId="2" xfId="2" applyFont="1" applyFill="1" applyBorder="1" applyAlignment="1">
      <alignment horizontal="left" vertical="top" wrapText="1"/>
    </xf>
    <xf numFmtId="191" fontId="11" fillId="0" borderId="67" xfId="2" applyFont="1" applyBorder="1" applyAlignment="1">
      <alignment horizontal="left" vertical="top" wrapText="1"/>
    </xf>
    <xf numFmtId="191" fontId="29" fillId="30" borderId="2" xfId="2" applyFont="1" applyFill="1" applyBorder="1" applyAlignment="1">
      <alignment horizontal="left" vertical="top" wrapText="1"/>
    </xf>
    <xf numFmtId="191" fontId="45" fillId="29" borderId="60" xfId="2" applyFont="1" applyFill="1" applyBorder="1" applyAlignment="1">
      <alignment horizontal="right" vertical="top" wrapText="1"/>
    </xf>
    <xf numFmtId="191" fontId="45" fillId="29" borderId="58" xfId="2" applyFont="1" applyFill="1" applyBorder="1" applyAlignment="1">
      <alignment horizontal="right" vertical="top" wrapText="1"/>
    </xf>
    <xf numFmtId="191" fontId="45" fillId="29" borderId="89" xfId="2" applyFont="1" applyFill="1" applyBorder="1" applyAlignment="1">
      <alignment horizontal="right" vertical="top" wrapText="1"/>
    </xf>
    <xf numFmtId="191" fontId="29" fillId="0" borderId="42" xfId="2" applyFont="1" applyBorder="1" applyAlignment="1">
      <alignment horizontal="left" vertical="top" wrapText="1" indent="1"/>
    </xf>
    <xf numFmtId="191" fontId="29" fillId="12" borderId="4" xfId="2" applyFont="1" applyFill="1" applyBorder="1" applyAlignment="1">
      <alignment horizontal="right" wrapText="1"/>
    </xf>
    <xf numFmtId="191" fontId="29" fillId="12" borderId="8" xfId="2" applyFont="1" applyFill="1" applyBorder="1" applyAlignment="1">
      <alignment horizontal="right" wrapText="1"/>
    </xf>
    <xf numFmtId="191" fontId="29" fillId="12" borderId="9" xfId="2" applyFont="1" applyFill="1" applyBorder="1" applyAlignment="1">
      <alignment horizontal="right" wrapText="1"/>
    </xf>
    <xf numFmtId="191" fontId="29" fillId="12" borderId="5" xfId="2" applyFont="1" applyFill="1" applyBorder="1" applyAlignment="1">
      <alignment horizontal="left" vertical="top" wrapText="1"/>
    </xf>
    <xf numFmtId="191" fontId="29" fillId="0" borderId="43" xfId="2" applyFont="1" applyBorder="1" applyAlignment="1">
      <alignment horizontal="left" vertical="top" wrapText="1" indent="1"/>
    </xf>
    <xf numFmtId="191" fontId="29" fillId="0" borderId="2" xfId="2" applyFont="1" applyBorder="1" applyAlignment="1">
      <alignment horizontal="left" vertical="top" wrapText="1"/>
    </xf>
    <xf numFmtId="180" fontId="34" fillId="0" borderId="21" xfId="2" applyNumberFormat="1" applyFont="1" applyBorder="1" applyAlignment="1">
      <alignment horizontal="center"/>
    </xf>
    <xf numFmtId="180" fontId="25" fillId="0" borderId="22" xfId="2" applyNumberFormat="1" applyFont="1" applyBorder="1" applyAlignment="1">
      <alignment horizontal="center"/>
    </xf>
    <xf numFmtId="0" fontId="0" fillId="0" borderId="2" xfId="0" applyBorder="1">
      <alignment vertical="center"/>
    </xf>
    <xf numFmtId="185" fontId="56" fillId="2" borderId="2" xfId="2" applyNumberFormat="1" applyFont="1" applyFill="1" applyBorder="1" applyAlignment="1">
      <alignment horizontal="right" wrapText="1"/>
    </xf>
    <xf numFmtId="183" fontId="25" fillId="10" borderId="19" xfId="2" applyNumberFormat="1" applyFont="1" applyFill="1" applyBorder="1" applyAlignment="1">
      <alignment horizontal="center"/>
    </xf>
    <xf numFmtId="0" fontId="0" fillId="10" borderId="0" xfId="0" applyFill="1">
      <alignment vertical="center"/>
    </xf>
    <xf numFmtId="191" fontId="23" fillId="0" borderId="19" xfId="2" applyFont="1" applyBorder="1" applyAlignment="1">
      <alignment horizontal="center"/>
    </xf>
    <xf numFmtId="191" fontId="29" fillId="5" borderId="2" xfId="2" applyFont="1" applyFill="1" applyBorder="1" applyAlignment="1">
      <alignment horizontal="left" vertical="top" wrapText="1"/>
    </xf>
    <xf numFmtId="186" fontId="23" fillId="12" borderId="16" xfId="2" applyNumberFormat="1" applyFont="1" applyFill="1" applyBorder="1" applyAlignment="1">
      <alignment horizontal="center"/>
    </xf>
    <xf numFmtId="191" fontId="23" fillId="10" borderId="19" xfId="2" applyFont="1" applyFill="1" applyBorder="1" applyAlignment="1">
      <alignment horizontal="center"/>
    </xf>
    <xf numFmtId="183" fontId="23" fillId="0" borderId="19" xfId="2" applyNumberFormat="1" applyFont="1" applyBorder="1" applyAlignment="1">
      <alignment horizontal="center"/>
    </xf>
    <xf numFmtId="191" fontId="26" fillId="0" borderId="19" xfId="1" applyFont="1" applyBorder="1" applyAlignment="1">
      <alignment horizontal="center"/>
    </xf>
    <xf numFmtId="194" fontId="29" fillId="12" borderId="75" xfId="2" applyNumberFormat="1" applyFont="1" applyFill="1" applyBorder="1" applyAlignment="1">
      <alignment horizontal="center"/>
    </xf>
    <xf numFmtId="194" fontId="29" fillId="12" borderId="81" xfId="2" applyNumberFormat="1" applyFont="1" applyFill="1" applyBorder="1" applyAlignment="1">
      <alignment horizontal="center"/>
    </xf>
    <xf numFmtId="194" fontId="29" fillId="12" borderId="74" xfId="2" applyNumberFormat="1" applyFont="1" applyFill="1" applyBorder="1" applyAlignment="1">
      <alignment horizontal="center"/>
    </xf>
    <xf numFmtId="194" fontId="29" fillId="12" borderId="77" xfId="2" applyNumberFormat="1" applyFont="1" applyFill="1" applyBorder="1" applyAlignment="1">
      <alignment horizontal="center"/>
    </xf>
    <xf numFmtId="191" fontId="21" fillId="0" borderId="1" xfId="2" applyFont="1" applyBorder="1" applyAlignment="1">
      <alignment horizontal="left" vertical="top" wrapText="1"/>
    </xf>
    <xf numFmtId="191" fontId="22" fillId="0" borderId="1" xfId="2" applyFont="1" applyBorder="1" applyAlignment="1">
      <alignment horizontal="left" vertical="top" wrapText="1"/>
    </xf>
    <xf numFmtId="191" fontId="22" fillId="0" borderId="1" xfId="2" applyFont="1" applyBorder="1" applyAlignment="1">
      <alignment horizontal="left" vertical="top" wrapText="1" indent="3"/>
    </xf>
    <xf numFmtId="191" fontId="23" fillId="7" borderId="2" xfId="2" applyFont="1" applyFill="1" applyBorder="1" applyAlignment="1">
      <alignment horizontal="left" vertical="top" wrapText="1" indent="4"/>
    </xf>
    <xf numFmtId="191" fontId="23" fillId="7" borderId="2" xfId="2" applyFont="1" applyFill="1" applyBorder="1" applyAlignment="1">
      <alignment horizontal="center" vertical="top" wrapText="1"/>
    </xf>
    <xf numFmtId="191" fontId="23" fillId="7" borderId="2" xfId="2" applyFont="1" applyFill="1" applyBorder="1" applyAlignment="1">
      <alignment horizontal="left" vertical="top" wrapText="1" indent="1"/>
    </xf>
    <xf numFmtId="191" fontId="24" fillId="7" borderId="2" xfId="2" applyFont="1" applyFill="1" applyBorder="1" applyAlignment="1">
      <alignment horizontal="center" vertical="top" wrapText="1"/>
    </xf>
    <xf numFmtId="183" fontId="23" fillId="7" borderId="2" xfId="2" applyNumberFormat="1" applyFont="1" applyFill="1" applyBorder="1" applyAlignment="1">
      <alignment horizontal="left" vertical="top" wrapText="1" indent="1"/>
    </xf>
    <xf numFmtId="183" fontId="23" fillId="10" borderId="19" xfId="2" applyNumberFormat="1" applyFont="1" applyFill="1" applyBorder="1" applyAlignment="1">
      <alignment horizontal="center"/>
    </xf>
    <xf numFmtId="180" fontId="46" fillId="0" borderId="2" xfId="2" applyNumberFormat="1" applyFont="1" applyBorder="1" applyAlignment="1">
      <alignment horizontal="right" vertical="top" shrinkToFit="1"/>
    </xf>
    <xf numFmtId="194" fontId="29" fillId="12" borderId="56" xfId="2" applyNumberFormat="1" applyFont="1" applyFill="1" applyBorder="1" applyAlignment="1">
      <alignment horizontal="center"/>
    </xf>
    <xf numFmtId="194" fontId="29" fillId="12" borderId="58" xfId="2" applyNumberFormat="1" applyFont="1" applyFill="1" applyBorder="1" applyAlignment="1">
      <alignment horizontal="center"/>
    </xf>
    <xf numFmtId="194" fontId="29" fillId="12" borderId="86" xfId="2" applyNumberFormat="1" applyFont="1" applyFill="1" applyBorder="1" applyAlignment="1">
      <alignment horizontal="center"/>
    </xf>
    <xf numFmtId="190" fontId="6" fillId="8" borderId="2" xfId="1" applyNumberFormat="1" applyFont="1" applyFill="1" applyBorder="1" applyAlignment="1">
      <alignment horizontal="center"/>
    </xf>
    <xf numFmtId="0" fontId="6" fillId="8" borderId="10" xfId="0" applyFont="1" applyFill="1" applyBorder="1" applyAlignment="1">
      <alignment horizontal="center" vertical="center"/>
    </xf>
    <xf numFmtId="190" fontId="6" fillId="8" borderId="10" xfId="1" applyNumberFormat="1" applyFont="1" applyFill="1" applyBorder="1" applyAlignment="1">
      <alignment horizontal="center"/>
    </xf>
    <xf numFmtId="190" fontId="6" fillId="8" borderId="5" xfId="1" applyNumberFormat="1" applyFont="1" applyFill="1" applyBorder="1" applyAlignment="1">
      <alignment horizontal="center"/>
    </xf>
    <xf numFmtId="192" fontId="5" fillId="0" borderId="0" xfId="2" applyNumberFormat="1" applyFont="1" applyAlignment="1">
      <alignment horizontal="center"/>
    </xf>
    <xf numFmtId="0" fontId="6" fillId="0" borderId="40" xfId="0" applyFont="1" applyBorder="1" applyAlignment="1">
      <alignment horizontal="center" vertical="center"/>
    </xf>
    <xf numFmtId="0" fontId="6" fillId="0" borderId="0" xfId="0" applyFont="1" applyAlignment="1">
      <alignment horizontal="center" vertical="center"/>
    </xf>
    <xf numFmtId="0" fontId="69" fillId="29" borderId="158" xfId="0" applyFont="1" applyFill="1" applyBorder="1" applyAlignment="1">
      <alignment horizontal="right" vertical="center"/>
    </xf>
    <xf numFmtId="0" fontId="6" fillId="26" borderId="158" xfId="0" applyFont="1" applyFill="1" applyBorder="1" applyAlignment="1">
      <alignment horizontal="center" vertical="center"/>
    </xf>
    <xf numFmtId="0" fontId="69" fillId="29" borderId="160" xfId="0" applyFont="1" applyFill="1" applyBorder="1" applyAlignment="1">
      <alignment horizontal="right" vertical="center"/>
    </xf>
    <xf numFmtId="193" fontId="6" fillId="0" borderId="0" xfId="0" applyNumberFormat="1" applyFont="1" applyAlignment="1">
      <alignment horizontal="right"/>
    </xf>
    <xf numFmtId="0" fontId="69" fillId="29" borderId="0" xfId="0" applyFont="1" applyFill="1" applyAlignment="1">
      <alignment horizontal="right" vertical="center"/>
    </xf>
    <xf numFmtId="0" fontId="75" fillId="18" borderId="0" xfId="0" applyFont="1" applyFill="1">
      <alignment vertical="center"/>
    </xf>
    <xf numFmtId="0" fontId="75" fillId="18" borderId="0" xfId="0" applyFont="1" applyFill="1" applyAlignment="1">
      <alignment horizontal="center" vertical="center"/>
    </xf>
    <xf numFmtId="2" fontId="75" fillId="18" borderId="0" xfId="0" applyNumberFormat="1" applyFont="1" applyFill="1">
      <alignment vertical="center"/>
    </xf>
    <xf numFmtId="192" fontId="6" fillId="18" borderId="174" xfId="0" applyNumberFormat="1" applyFont="1" applyFill="1" applyBorder="1">
      <alignment vertical="center"/>
    </xf>
    <xf numFmtId="0" fontId="6" fillId="18" borderId="0" xfId="0" applyFont="1" applyFill="1">
      <alignment vertical="center"/>
    </xf>
    <xf numFmtId="0" fontId="6" fillId="18" borderId="158" xfId="0" applyFont="1" applyFill="1" applyBorder="1">
      <alignment vertical="center"/>
    </xf>
    <xf numFmtId="0" fontId="6" fillId="18" borderId="158" xfId="0" applyFont="1" applyFill="1" applyBorder="1" applyAlignment="1">
      <alignment horizontal="center" vertical="center"/>
    </xf>
    <xf numFmtId="2" fontId="6" fillId="18" borderId="158" xfId="0" applyNumberFormat="1" applyFont="1" applyFill="1" applyBorder="1">
      <alignment vertical="center"/>
    </xf>
    <xf numFmtId="179" fontId="6" fillId="18" borderId="158" xfId="0" applyNumberFormat="1" applyFont="1" applyFill="1" applyBorder="1">
      <alignment vertical="center"/>
    </xf>
    <xf numFmtId="192" fontId="6" fillId="18" borderId="158" xfId="0" applyNumberFormat="1" applyFont="1" applyFill="1" applyBorder="1">
      <alignment vertical="center"/>
    </xf>
    <xf numFmtId="192" fontId="6" fillId="18" borderId="168" xfId="0" applyNumberFormat="1" applyFont="1" applyFill="1" applyBorder="1">
      <alignment vertical="center"/>
    </xf>
    <xf numFmtId="192" fontId="6" fillId="18" borderId="167" xfId="0" applyNumberFormat="1" applyFont="1" applyFill="1" applyBorder="1">
      <alignment vertical="center"/>
    </xf>
    <xf numFmtId="192" fontId="6" fillId="18" borderId="169" xfId="0" applyNumberFormat="1" applyFont="1" applyFill="1" applyBorder="1">
      <alignment vertical="center"/>
    </xf>
    <xf numFmtId="192" fontId="6" fillId="18" borderId="159" xfId="0" applyNumberFormat="1" applyFont="1" applyFill="1" applyBorder="1">
      <alignment vertical="center"/>
    </xf>
    <xf numFmtId="0" fontId="6" fillId="18" borderId="0" xfId="0" applyFont="1" applyFill="1" applyAlignment="1">
      <alignment horizontal="center" vertical="center"/>
    </xf>
    <xf numFmtId="2" fontId="6" fillId="18" borderId="0" xfId="0" applyNumberFormat="1" applyFont="1" applyFill="1">
      <alignment vertical="center"/>
    </xf>
    <xf numFmtId="199" fontId="6" fillId="18" borderId="0" xfId="0" applyNumberFormat="1" applyFont="1" applyFill="1">
      <alignment vertical="center"/>
    </xf>
    <xf numFmtId="3" fontId="6" fillId="18" borderId="0" xfId="0" applyNumberFormat="1" applyFont="1" applyFill="1">
      <alignment vertical="center"/>
    </xf>
    <xf numFmtId="200" fontId="6" fillId="18" borderId="0" xfId="0" applyNumberFormat="1" applyFont="1" applyFill="1">
      <alignment vertical="center"/>
    </xf>
  </cellXfs>
  <cellStyles count="8">
    <cellStyle name="Excel Built-in Normal" xfId="1" xr:uid="{D7AF4CB4-3E0C-464E-86FC-8A903CE18B34}"/>
    <cellStyle name="Excel Built-in Normal 1" xfId="2" xr:uid="{4EA00734-C8D9-4658-9E43-68D72A8ECE27}"/>
    <cellStyle name="Heading" xfId="3" xr:uid="{F58447B2-F60D-453F-8715-A48B54A9877C}"/>
    <cellStyle name="Heading1" xfId="4" xr:uid="{913935D0-FC61-4649-BFC1-B71162FA293E}"/>
    <cellStyle name="Result" xfId="5" xr:uid="{2D2AFAFA-6FB5-42F7-8E38-13248C223F85}"/>
    <cellStyle name="Result2" xfId="6" xr:uid="{D088CFBF-2B76-4350-BD5D-2205E9E4C055}"/>
    <cellStyle name="桁区切り" xfId="7" builtinId="6"/>
    <cellStyle name="標準" xfId="0" builtinId="0" customBuiltin="1"/>
  </cellStyles>
  <dxfs count="0"/>
  <tableStyles count="0" defaultTableStyle="TableStyleMedium2" defaultPivotStyle="PivotStyleLight16"/>
  <colors>
    <mruColors>
      <color rgb="FFCC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14</xdr:col>
      <xdr:colOff>116280</xdr:colOff>
      <xdr:row>44</xdr:row>
      <xdr:rowOff>103315</xdr:rowOff>
    </xdr:from>
    <xdr:to>
      <xdr:col>16</xdr:col>
      <xdr:colOff>106755</xdr:colOff>
      <xdr:row>54</xdr:row>
      <xdr:rowOff>92158</xdr:rowOff>
    </xdr:to>
    <xdr:pic>
      <xdr:nvPicPr>
        <xdr:cNvPr id="3" name="グラフィックス 2" descr="上矢印 単色塗りつぶし">
          <a:extLst>
            <a:ext uri="{FF2B5EF4-FFF2-40B4-BE49-F238E27FC236}">
              <a16:creationId xmlns:a16="http://schemas.microsoft.com/office/drawing/2014/main" id="{88ECD5E3-F504-7655-4267-CB80AAC62AB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897305">
          <a:off x="8479230" y="7694740"/>
          <a:ext cx="904875" cy="19509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314325</xdr:colOff>
      <xdr:row>17</xdr:row>
      <xdr:rowOff>114300</xdr:rowOff>
    </xdr:from>
    <xdr:to>
      <xdr:col>20</xdr:col>
      <xdr:colOff>581024</xdr:colOff>
      <xdr:row>48</xdr:row>
      <xdr:rowOff>66674</xdr:rowOff>
    </xdr:to>
    <xdr:pic>
      <xdr:nvPicPr>
        <xdr:cNvPr id="3" name="グラフィックス 2" descr="山形の矢印 単色塗りつぶし">
          <a:extLst>
            <a:ext uri="{FF2B5EF4-FFF2-40B4-BE49-F238E27FC236}">
              <a16:creationId xmlns:a16="http://schemas.microsoft.com/office/drawing/2014/main" id="{FA8D3B45-12F2-EF92-4A2B-D71E6658A5A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91875" y="2571750"/>
          <a:ext cx="4381499" cy="438149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aru Kazuya" id="{B2DA7BD1-8FBA-43C9-AE4E-A053B2B90FF9}" userId="2d704abf5a9d3f3b"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313" dT="2025-02-09T02:44:15.17" personId="{B2DA7BD1-8FBA-43C9-AE4E-A053B2B90FF9}" id="{80F9155C-6FB4-43AF-8B40-0F295A96AE10}">
    <text>現状：ポチエチレン粉体ライニング鋼管で耐用年数は塩ビライニング交換より長い　30年超えに付き対象外とする</text>
  </threadedComment>
  <threadedComment ref="E320" dT="2025-02-09T02:47:48.40" personId="{B2DA7BD1-8FBA-43C9-AE4E-A053B2B90FF9}" id="{CD7EA8B1-07EC-4B80-8299-88F5FAC133CB}">
    <text>現状：排水用タールエポキシ塗装鋼管　耐用年数30年超に付き対象外とする。</text>
  </threadedComment>
  <threadedComment ref="E324" dT="2025-02-09T02:50:12.51" personId="{B2DA7BD1-8FBA-43C9-AE4E-A053B2B90FF9}" id="{88413885-055E-4353-88E4-D6C6798895BC}">
    <text>現状：幹線PLP被膜鋼管の溶接工法　枝管はPE管　大阪ガス責任施工にて対象外とする。</text>
  </threadedComment>
  <threadedComment ref="E339" dT="2025-02-09T02:58:38.79" personId="{B2DA7BD1-8FBA-43C9-AE4E-A053B2B90FF9}" id="{B635F6C2-623C-4E3F-B65D-6A30E4943853}">
    <text>現地下階の監視装置は無人であること、浸水による発錆等被害の可能性があつっことから、住宅・警報系は駐輪場横に移動し新設済み。地下階では故障や警報についてのみ機能。全交換・更新は不要。</text>
  </threadedComment>
  <threadedComment ref="E348" dT="2025-02-09T03:01:28.90" personId="{B2DA7BD1-8FBA-43C9-AE4E-A053B2B90FF9}" id="{D1C6D470-3B2D-49B3-86F3-9D94E70132EC}">
    <text>年点検でも問題は見当たらず現時点で計画的な設備更新は見込まない。</text>
  </threadedComment>
  <threadedComment ref="E353" dT="2025-02-09T03:15:32.97" personId="{B2DA7BD1-8FBA-43C9-AE4E-A053B2B90FF9}" id="{CA4D29AE-428B-48C6-B44D-FF1D5BAC0101}">
    <text>フルメンテナンス契約であり、経年劣化の部品については担保されているので、現時点では計画に算入しない。</text>
  </threadedComment>
  <threadedComment ref="E357" dT="2025-02-09T03:10:59.87" personId="{B2DA7BD1-8FBA-43C9-AE4E-A053B2B90FF9}" id="{263A5123-D626-4C1A-87A1-5EE8A3581B95}">
    <text>利用者が減少傾向の中での計画修繕や更新は行わない。都度修理とする。</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FC91E-D45C-4D91-B198-6E6135B77982}">
  <sheetPr>
    <pageSetUpPr fitToPage="1"/>
  </sheetPr>
  <dimension ref="A1:AML47"/>
  <sheetViews>
    <sheetView topLeftCell="O1" zoomScale="44" zoomScaleNormal="44" workbookViewId="0">
      <selection activeCell="AC59" sqref="AC59"/>
    </sheetView>
  </sheetViews>
  <sheetFormatPr defaultRowHeight="14.25"/>
  <cols>
    <col min="1" max="3" width="7.625" style="8" customWidth="1"/>
    <col min="4" max="4" width="16.875" style="8" customWidth="1"/>
    <col min="5" max="5" width="7.625" style="8" customWidth="1"/>
    <col min="6" max="6" width="20.5" style="8" customWidth="1"/>
    <col min="7" max="7" width="7.875" style="8" customWidth="1"/>
    <col min="8" max="8" width="19.75" style="10" customWidth="1"/>
    <col min="9" max="9" width="8.5" style="8" customWidth="1"/>
    <col min="10" max="10" width="19.75" style="8" customWidth="1"/>
    <col min="11" max="11" width="7.625" style="8" customWidth="1"/>
    <col min="12" max="12" width="19.75" style="8" customWidth="1"/>
    <col min="13" max="13" width="7.625" style="8" customWidth="1"/>
    <col min="14" max="14" width="19.75" style="8" customWidth="1"/>
    <col min="15" max="15" width="7.625" style="8" customWidth="1"/>
    <col min="16" max="16" width="19.75" style="8" customWidth="1"/>
    <col min="17" max="17" width="7.875" style="8" customWidth="1"/>
    <col min="18" max="18" width="19.75" style="8" customWidth="1"/>
    <col min="19" max="19" width="7.625" style="8" customWidth="1"/>
    <col min="20" max="20" width="19.75" style="8" customWidth="1"/>
    <col min="21" max="21" width="7.875" style="8" customWidth="1"/>
    <col min="22" max="22" width="19.75" style="8" customWidth="1"/>
    <col min="23" max="23" width="7.875" style="8" customWidth="1"/>
    <col min="24" max="24" width="19.75" style="8" customWidth="1"/>
    <col min="25" max="25" width="7.625" style="8" customWidth="1"/>
    <col min="26" max="26" width="19.75" style="8" customWidth="1"/>
    <col min="27" max="27" width="7.875" style="8" customWidth="1"/>
    <col min="28" max="28" width="19.75" style="8" customWidth="1"/>
    <col min="29" max="29" width="7.625" style="8" customWidth="1"/>
    <col min="30" max="30" width="19.75" style="8" customWidth="1"/>
    <col min="31" max="31" width="8.5" style="8" customWidth="1"/>
    <col min="32" max="32" width="20.125" style="8" customWidth="1"/>
    <col min="33" max="33" width="8.5" style="8" customWidth="1"/>
    <col min="34" max="35" width="28.125" style="8" customWidth="1"/>
    <col min="36" max="36" width="28.625" style="8" customWidth="1"/>
    <col min="37" max="37" width="28.125" style="8" customWidth="1"/>
    <col min="38" max="1026" width="7.625" style="8" customWidth="1"/>
  </cols>
  <sheetData>
    <row r="1" spans="1:50" s="3" customFormat="1" ht="21" customHeight="1">
      <c r="A1" s="955" t="s">
        <v>655</v>
      </c>
      <c r="B1" s="955"/>
      <c r="C1" s="955"/>
      <c r="D1" s="955"/>
      <c r="E1" s="955"/>
      <c r="F1" s="955"/>
      <c r="G1" s="955"/>
      <c r="H1" s="955"/>
      <c r="I1" s="1"/>
      <c r="J1" s="516" t="s">
        <v>655</v>
      </c>
      <c r="K1" s="2"/>
      <c r="L1" s="516" t="s">
        <v>655</v>
      </c>
      <c r="M1" s="2"/>
      <c r="N1" s="516" t="s">
        <v>655</v>
      </c>
      <c r="O1" s="2"/>
      <c r="P1" s="516" t="s">
        <v>655</v>
      </c>
      <c r="Q1" s="2"/>
      <c r="R1" s="516" t="s">
        <v>655</v>
      </c>
      <c r="S1" s="2"/>
      <c r="T1" s="516" t="s">
        <v>655</v>
      </c>
      <c r="U1" s="2"/>
      <c r="V1" s="516" t="s">
        <v>655</v>
      </c>
      <c r="W1" s="2"/>
      <c r="X1" s="2"/>
      <c r="Y1" s="2"/>
      <c r="Z1" s="2"/>
      <c r="AA1" s="2"/>
      <c r="AB1" s="2"/>
      <c r="AC1" s="2"/>
      <c r="AD1" s="2"/>
      <c r="AE1" s="2"/>
      <c r="AF1" s="2"/>
      <c r="AG1" s="2"/>
      <c r="AH1" s="2"/>
      <c r="AI1" s="2"/>
      <c r="AJ1" s="2"/>
      <c r="AK1" s="2"/>
      <c r="AL1" s="2"/>
      <c r="AM1" s="956" t="s">
        <v>0</v>
      </c>
      <c r="AN1" s="956"/>
      <c r="AO1" s="956"/>
      <c r="AP1" s="956"/>
      <c r="AQ1" s="956"/>
      <c r="AR1" s="956"/>
      <c r="AS1" s="956"/>
      <c r="AT1" s="956"/>
      <c r="AU1" s="956"/>
      <c r="AV1" s="956"/>
      <c r="AW1" s="957" t="s">
        <v>1</v>
      </c>
      <c r="AX1" s="957"/>
    </row>
    <row r="2" spans="1:50" s="3" customFormat="1" ht="14.25" customHeight="1">
      <c r="A2" s="958" t="s">
        <v>2</v>
      </c>
      <c r="B2" s="959" t="s">
        <v>3</v>
      </c>
      <c r="C2" s="4" t="s">
        <v>4</v>
      </c>
      <c r="D2" s="954" t="s">
        <v>886</v>
      </c>
      <c r="E2" s="954"/>
      <c r="F2" s="954" t="s">
        <v>5</v>
      </c>
      <c r="G2" s="954"/>
      <c r="H2" s="954" t="s">
        <v>6</v>
      </c>
      <c r="I2" s="954"/>
      <c r="J2" s="954" t="s">
        <v>7</v>
      </c>
      <c r="K2" s="954"/>
      <c r="L2" s="954" t="s">
        <v>8</v>
      </c>
      <c r="M2" s="954"/>
      <c r="N2" s="954" t="s">
        <v>9</v>
      </c>
      <c r="O2" s="954"/>
      <c r="P2" s="954" t="s">
        <v>10</v>
      </c>
      <c r="Q2" s="954"/>
      <c r="R2" s="954" t="s">
        <v>11</v>
      </c>
      <c r="S2" s="954"/>
      <c r="T2" s="954" t="s">
        <v>12</v>
      </c>
      <c r="U2" s="954"/>
      <c r="V2" s="954" t="s">
        <v>13</v>
      </c>
      <c r="W2" s="954"/>
      <c r="X2" s="954" t="s">
        <v>14</v>
      </c>
      <c r="Y2" s="954"/>
      <c r="Z2" s="954" t="s">
        <v>15</v>
      </c>
      <c r="AA2" s="954"/>
      <c r="AB2" s="954" t="s">
        <v>16</v>
      </c>
      <c r="AC2" s="954"/>
      <c r="AD2" s="954" t="s">
        <v>17</v>
      </c>
      <c r="AE2" s="954"/>
      <c r="AF2" s="960" t="s">
        <v>1015</v>
      </c>
      <c r="AG2" s="961"/>
      <c r="AH2" s="6">
        <v>2026</v>
      </c>
      <c r="AI2" s="6">
        <v>2027</v>
      </c>
      <c r="AJ2" s="6">
        <v>2028</v>
      </c>
      <c r="AK2" s="6">
        <v>2029</v>
      </c>
      <c r="AL2" s="6">
        <v>2030</v>
      </c>
      <c r="AM2" s="6">
        <v>2031</v>
      </c>
      <c r="AN2" s="6">
        <v>2032</v>
      </c>
      <c r="AO2" s="6">
        <v>2033</v>
      </c>
      <c r="AP2" s="6">
        <v>2034</v>
      </c>
      <c r="AQ2" s="6">
        <v>2035</v>
      </c>
      <c r="AR2" s="6">
        <v>2036</v>
      </c>
      <c r="AS2" s="6">
        <v>2037</v>
      </c>
      <c r="AT2" s="6">
        <v>2038</v>
      </c>
      <c r="AU2" s="6">
        <v>2039</v>
      </c>
      <c r="AV2" s="6">
        <v>2040</v>
      </c>
      <c r="AW2" s="6"/>
      <c r="AX2" s="959" t="s">
        <v>18</v>
      </c>
    </row>
    <row r="3" spans="1:50" s="3" customFormat="1" ht="14.25" customHeight="1">
      <c r="A3" s="958"/>
      <c r="B3" s="959"/>
      <c r="C3" s="4" t="s">
        <v>19</v>
      </c>
      <c r="D3" s="5" t="s">
        <v>20</v>
      </c>
      <c r="E3" s="5" t="s">
        <v>21</v>
      </c>
      <c r="F3" s="5" t="s">
        <v>20</v>
      </c>
      <c r="G3" s="5" t="s">
        <v>21</v>
      </c>
      <c r="H3" s="5" t="s">
        <v>20</v>
      </c>
      <c r="I3" s="5" t="s">
        <v>21</v>
      </c>
      <c r="J3" s="5" t="s">
        <v>20</v>
      </c>
      <c r="K3" s="5" t="s">
        <v>21</v>
      </c>
      <c r="L3" s="5" t="s">
        <v>20</v>
      </c>
      <c r="M3" s="5" t="s">
        <v>21</v>
      </c>
      <c r="N3" s="5" t="s">
        <v>20</v>
      </c>
      <c r="O3" s="5" t="s">
        <v>21</v>
      </c>
      <c r="P3" s="5" t="s">
        <v>20</v>
      </c>
      <c r="Q3" s="5" t="s">
        <v>21</v>
      </c>
      <c r="R3" s="5" t="s">
        <v>20</v>
      </c>
      <c r="S3" s="5" t="s">
        <v>21</v>
      </c>
      <c r="T3" s="5" t="s">
        <v>20</v>
      </c>
      <c r="U3" s="5" t="s">
        <v>21</v>
      </c>
      <c r="V3" s="5" t="s">
        <v>20</v>
      </c>
      <c r="W3" s="5" t="s">
        <v>21</v>
      </c>
      <c r="X3" s="5" t="s">
        <v>20</v>
      </c>
      <c r="Y3" s="5" t="s">
        <v>21</v>
      </c>
      <c r="Z3" s="5" t="s">
        <v>20</v>
      </c>
      <c r="AA3" s="5" t="s">
        <v>21</v>
      </c>
      <c r="AB3" s="5" t="s">
        <v>20</v>
      </c>
      <c r="AC3" s="5" t="s">
        <v>21</v>
      </c>
      <c r="AD3" s="5" t="s">
        <v>20</v>
      </c>
      <c r="AE3" s="5" t="s">
        <v>21</v>
      </c>
      <c r="AF3" s="5" t="s">
        <v>20</v>
      </c>
      <c r="AG3" s="5" t="s">
        <v>21</v>
      </c>
      <c r="AH3" s="5">
        <v>25</v>
      </c>
      <c r="AI3" s="5">
        <v>26</v>
      </c>
      <c r="AJ3" s="5">
        <v>27</v>
      </c>
      <c r="AK3" s="5">
        <v>28</v>
      </c>
      <c r="AL3" s="5">
        <v>29</v>
      </c>
      <c r="AM3" s="6">
        <v>30</v>
      </c>
      <c r="AN3" s="5">
        <v>31</v>
      </c>
      <c r="AO3" s="5">
        <v>32</v>
      </c>
      <c r="AP3" s="5">
        <v>33</v>
      </c>
      <c r="AQ3" s="5">
        <v>34</v>
      </c>
      <c r="AR3" s="5">
        <v>35</v>
      </c>
      <c r="AS3" s="5">
        <v>36</v>
      </c>
      <c r="AT3" s="5">
        <v>37</v>
      </c>
      <c r="AU3" s="5">
        <v>38</v>
      </c>
      <c r="AV3" s="5">
        <v>39</v>
      </c>
      <c r="AW3" s="6"/>
      <c r="AX3" s="959"/>
    </row>
    <row r="4" spans="1:50">
      <c r="A4" s="7"/>
      <c r="B4" s="7"/>
      <c r="C4" s="7"/>
      <c r="D4" s="7"/>
      <c r="E4" s="491"/>
      <c r="F4" s="7" t="s">
        <v>847</v>
      </c>
      <c r="G4" s="7" t="s">
        <v>848</v>
      </c>
      <c r="H4" s="494"/>
      <c r="I4" s="487" t="s">
        <v>849</v>
      </c>
      <c r="J4" s="494"/>
      <c r="K4" s="7"/>
      <c r="L4" s="494"/>
      <c r="M4" s="7"/>
      <c r="N4" s="494"/>
      <c r="O4" s="7"/>
      <c r="P4" s="494"/>
      <c r="Q4" s="7"/>
      <c r="R4" s="494" t="s">
        <v>23</v>
      </c>
      <c r="S4" s="494"/>
      <c r="T4" s="494" t="s">
        <v>24</v>
      </c>
      <c r="U4" s="494"/>
      <c r="V4" s="494" t="s">
        <v>25</v>
      </c>
      <c r="W4" s="494"/>
      <c r="X4" s="494" t="s">
        <v>961</v>
      </c>
      <c r="Y4" s="494"/>
      <c r="Z4" s="494"/>
      <c r="AA4" s="494"/>
      <c r="AB4" s="494"/>
      <c r="AC4" s="494"/>
      <c r="AD4" s="494"/>
      <c r="AE4" s="494"/>
      <c r="AF4" s="494"/>
      <c r="AG4" s="7"/>
      <c r="AH4" s="7"/>
      <c r="AI4" s="7"/>
      <c r="AJ4" s="7"/>
      <c r="AK4" s="7"/>
    </row>
    <row r="5" spans="1:50">
      <c r="A5" s="7"/>
      <c r="B5" s="7"/>
      <c r="C5" s="7"/>
      <c r="D5" s="7"/>
      <c r="E5" s="491"/>
      <c r="F5" s="7" t="s">
        <v>27</v>
      </c>
      <c r="G5" s="7">
        <v>14280</v>
      </c>
      <c r="H5" s="494" t="s">
        <v>28</v>
      </c>
      <c r="I5" s="7">
        <v>12600</v>
      </c>
      <c r="J5" s="496" t="s">
        <v>29</v>
      </c>
      <c r="K5" s="7">
        <v>6615</v>
      </c>
      <c r="L5" s="494" t="s">
        <v>844</v>
      </c>
      <c r="M5" s="7">
        <v>16200</v>
      </c>
      <c r="N5" s="493" t="s">
        <v>30</v>
      </c>
      <c r="O5" s="7">
        <v>32400</v>
      </c>
      <c r="P5" s="497" t="s">
        <v>31</v>
      </c>
      <c r="Q5" s="7">
        <v>17064</v>
      </c>
      <c r="R5" s="494" t="s">
        <v>937</v>
      </c>
      <c r="S5" s="494">
        <v>24408</v>
      </c>
      <c r="T5" s="493" t="s">
        <v>32</v>
      </c>
      <c r="U5" s="494">
        <v>27000</v>
      </c>
      <c r="V5" s="494" t="s">
        <v>33</v>
      </c>
      <c r="W5" s="494">
        <v>8800</v>
      </c>
      <c r="X5" s="495" t="s">
        <v>968</v>
      </c>
      <c r="Y5" s="494">
        <v>108900</v>
      </c>
      <c r="Z5" s="493" t="s">
        <v>32</v>
      </c>
      <c r="AA5" s="494">
        <v>16280</v>
      </c>
      <c r="AB5" s="495" t="s">
        <v>990</v>
      </c>
      <c r="AC5" s="494">
        <v>92400</v>
      </c>
      <c r="AD5" s="495" t="s">
        <v>35</v>
      </c>
      <c r="AE5" s="494">
        <v>228800</v>
      </c>
      <c r="AF5" s="632" t="s">
        <v>1019</v>
      </c>
      <c r="AG5" s="7">
        <v>3513898</v>
      </c>
      <c r="AH5" s="7"/>
      <c r="AI5" s="7"/>
      <c r="AJ5" s="7"/>
      <c r="AK5" s="7"/>
    </row>
    <row r="6" spans="1:50">
      <c r="A6" s="7"/>
      <c r="B6" s="7"/>
      <c r="C6" s="7"/>
      <c r="D6" s="7"/>
      <c r="E6" s="491"/>
      <c r="F6" s="7" t="s">
        <v>36</v>
      </c>
      <c r="G6" s="7">
        <v>103647</v>
      </c>
      <c r="H6" s="496" t="s">
        <v>37</v>
      </c>
      <c r="I6" s="7">
        <v>15750</v>
      </c>
      <c r="J6" s="493" t="s">
        <v>38</v>
      </c>
      <c r="K6" s="7">
        <v>10500</v>
      </c>
      <c r="L6" s="494" t="s">
        <v>39</v>
      </c>
      <c r="M6" s="7">
        <v>19980</v>
      </c>
      <c r="N6" s="494" t="s">
        <v>40</v>
      </c>
      <c r="O6" s="7">
        <v>370872</v>
      </c>
      <c r="P6" s="493" t="s">
        <v>843</v>
      </c>
      <c r="Q6" s="7">
        <v>19440</v>
      </c>
      <c r="R6" s="494" t="s">
        <v>41</v>
      </c>
      <c r="S6" s="494">
        <v>29808</v>
      </c>
      <c r="T6" s="495" t="s">
        <v>949</v>
      </c>
      <c r="U6" s="494">
        <v>35640</v>
      </c>
      <c r="V6" s="495" t="s">
        <v>957</v>
      </c>
      <c r="W6" s="494">
        <v>27000</v>
      </c>
      <c r="X6" s="497" t="s">
        <v>42</v>
      </c>
      <c r="Y6" s="494">
        <v>116600</v>
      </c>
      <c r="Z6" s="494" t="s">
        <v>43</v>
      </c>
      <c r="AA6" s="494">
        <v>29700</v>
      </c>
      <c r="AB6" s="497" t="s">
        <v>44</v>
      </c>
      <c r="AC6" s="494">
        <v>123310</v>
      </c>
      <c r="AD6" s="493" t="s">
        <v>998</v>
      </c>
      <c r="AE6" s="494">
        <v>330000</v>
      </c>
      <c r="AF6" s="494"/>
      <c r="AG6" s="7"/>
      <c r="AH6" s="7"/>
      <c r="AI6" s="7"/>
      <c r="AJ6" s="7"/>
      <c r="AK6" s="7"/>
    </row>
    <row r="7" spans="1:50">
      <c r="A7" s="7"/>
      <c r="B7" s="7"/>
      <c r="C7" s="7"/>
      <c r="D7" s="7"/>
      <c r="E7" s="491"/>
      <c r="F7" s="486" t="s">
        <v>843</v>
      </c>
      <c r="G7" s="7">
        <v>37800</v>
      </c>
      <c r="H7" s="494" t="s">
        <v>45</v>
      </c>
      <c r="I7" s="7">
        <v>19320</v>
      </c>
      <c r="J7" s="493" t="s">
        <v>46</v>
      </c>
      <c r="K7" s="7">
        <v>10500</v>
      </c>
      <c r="L7" s="494" t="s">
        <v>47</v>
      </c>
      <c r="M7" s="7">
        <v>27000</v>
      </c>
      <c r="N7" s="493" t="s">
        <v>48</v>
      </c>
      <c r="O7" s="7">
        <v>12960</v>
      </c>
      <c r="P7" s="495" t="s">
        <v>49</v>
      </c>
      <c r="Q7" s="7">
        <v>27000</v>
      </c>
      <c r="R7" s="494" t="s">
        <v>50</v>
      </c>
      <c r="S7" s="494">
        <v>35640</v>
      </c>
      <c r="T7" s="495" t="s">
        <v>950</v>
      </c>
      <c r="U7" s="494">
        <v>46440</v>
      </c>
      <c r="V7" s="494" t="s">
        <v>51</v>
      </c>
      <c r="W7" s="494">
        <v>45840</v>
      </c>
      <c r="X7" s="495" t="s">
        <v>963</v>
      </c>
      <c r="Y7" s="494">
        <v>121000</v>
      </c>
      <c r="Z7" s="493" t="s">
        <v>52</v>
      </c>
      <c r="AA7" s="494">
        <v>38830</v>
      </c>
      <c r="AB7" s="495" t="s">
        <v>991</v>
      </c>
      <c r="AC7" s="494">
        <v>132000</v>
      </c>
      <c r="AD7" s="493" t="s">
        <v>998</v>
      </c>
      <c r="AE7" s="494">
        <v>495440</v>
      </c>
      <c r="AF7" s="494"/>
      <c r="AG7" s="7"/>
      <c r="AH7" s="7"/>
      <c r="AI7" s="7"/>
      <c r="AJ7" s="7"/>
      <c r="AK7" s="7"/>
    </row>
    <row r="8" spans="1:50">
      <c r="A8" s="7"/>
      <c r="B8" s="7"/>
      <c r="C8" s="7"/>
      <c r="D8" s="7"/>
      <c r="E8" s="491"/>
      <c r="F8" s="7" t="s">
        <v>53</v>
      </c>
      <c r="G8" s="7">
        <v>38500</v>
      </c>
      <c r="H8" s="494" t="s">
        <v>54</v>
      </c>
      <c r="I8" s="7">
        <v>19530</v>
      </c>
      <c r="J8" s="493" t="s">
        <v>55</v>
      </c>
      <c r="K8" s="7">
        <v>11550</v>
      </c>
      <c r="L8" s="493" t="s">
        <v>903</v>
      </c>
      <c r="M8" s="7">
        <v>41040</v>
      </c>
      <c r="N8" s="495" t="s">
        <v>56</v>
      </c>
      <c r="O8" s="7">
        <v>114480</v>
      </c>
      <c r="P8" s="494" t="s">
        <v>57</v>
      </c>
      <c r="Q8" s="7">
        <v>37800</v>
      </c>
      <c r="R8" s="497" t="s">
        <v>58</v>
      </c>
      <c r="S8" s="494">
        <v>43200</v>
      </c>
      <c r="T8" s="497" t="s">
        <v>951</v>
      </c>
      <c r="U8" s="494">
        <v>147548</v>
      </c>
      <c r="V8" s="495" t="s">
        <v>954</v>
      </c>
      <c r="W8" s="494">
        <v>50000</v>
      </c>
      <c r="X8" s="493" t="s">
        <v>32</v>
      </c>
      <c r="Y8" s="494">
        <v>125730</v>
      </c>
      <c r="Z8" s="494" t="s">
        <v>60</v>
      </c>
      <c r="AA8" s="494">
        <v>44000</v>
      </c>
      <c r="AB8" s="494" t="s">
        <v>61</v>
      </c>
      <c r="AC8" s="494">
        <v>134200</v>
      </c>
      <c r="AD8" s="493" t="s">
        <v>998</v>
      </c>
      <c r="AE8" s="494">
        <v>177870</v>
      </c>
      <c r="AF8" s="494"/>
      <c r="AG8" s="7"/>
      <c r="AH8" s="7"/>
      <c r="AI8" s="7"/>
      <c r="AJ8" s="7"/>
      <c r="AK8" s="7"/>
    </row>
    <row r="9" spans="1:50">
      <c r="A9" s="7"/>
      <c r="B9" s="7"/>
      <c r="C9" s="7"/>
      <c r="D9" s="7"/>
      <c r="E9" s="491"/>
      <c r="F9" s="7" t="s">
        <v>63</v>
      </c>
      <c r="G9" s="7">
        <v>54000</v>
      </c>
      <c r="H9" s="494" t="s">
        <v>64</v>
      </c>
      <c r="I9" s="7">
        <v>21000</v>
      </c>
      <c r="J9" s="494" t="s">
        <v>844</v>
      </c>
      <c r="K9" s="7">
        <v>36750</v>
      </c>
      <c r="L9" s="495" t="s">
        <v>65</v>
      </c>
      <c r="M9" s="7">
        <v>41040</v>
      </c>
      <c r="N9" s="493" t="s">
        <v>870</v>
      </c>
      <c r="O9" s="7">
        <v>8640</v>
      </c>
      <c r="P9" s="495" t="s">
        <v>66</v>
      </c>
      <c r="Q9" s="7">
        <v>38800</v>
      </c>
      <c r="R9" s="495" t="s">
        <v>938</v>
      </c>
      <c r="S9" s="494">
        <v>54918</v>
      </c>
      <c r="T9" s="494" t="s">
        <v>67</v>
      </c>
      <c r="U9" s="494">
        <v>151200</v>
      </c>
      <c r="V9" s="495" t="s">
        <v>59</v>
      </c>
      <c r="W9" s="494">
        <v>50000</v>
      </c>
      <c r="X9" s="495" t="s">
        <v>969</v>
      </c>
      <c r="Y9" s="494">
        <v>168300</v>
      </c>
      <c r="Z9" s="494" t="s">
        <v>68</v>
      </c>
      <c r="AA9" s="494">
        <v>49500</v>
      </c>
      <c r="AB9" s="495" t="s">
        <v>992</v>
      </c>
      <c r="AC9" s="494">
        <v>242000</v>
      </c>
      <c r="AD9" s="495" t="s">
        <v>69</v>
      </c>
      <c r="AE9" s="494">
        <v>350185</v>
      </c>
      <c r="AF9" s="494"/>
      <c r="AG9" s="7"/>
      <c r="AH9" s="7"/>
      <c r="AI9" s="7"/>
      <c r="AJ9" s="7"/>
      <c r="AK9" s="7"/>
    </row>
    <row r="10" spans="1:50">
      <c r="A10" s="7"/>
      <c r="B10" s="7"/>
      <c r="C10" s="7"/>
      <c r="D10" s="7"/>
      <c r="E10" s="491"/>
      <c r="F10" s="485" t="s">
        <v>71</v>
      </c>
      <c r="G10" s="7">
        <v>88515</v>
      </c>
      <c r="H10" s="494" t="s">
        <v>72</v>
      </c>
      <c r="I10" s="7">
        <v>23520</v>
      </c>
      <c r="J10" s="494" t="s">
        <v>73</v>
      </c>
      <c r="K10" s="7">
        <v>36750</v>
      </c>
      <c r="L10" s="495" t="s">
        <v>74</v>
      </c>
      <c r="M10" s="7">
        <v>73224</v>
      </c>
      <c r="N10" s="495" t="s">
        <v>872</v>
      </c>
      <c r="O10" s="7">
        <v>677150</v>
      </c>
      <c r="P10" s="495" t="s">
        <v>926</v>
      </c>
      <c r="Q10" s="7">
        <v>42120</v>
      </c>
      <c r="R10" s="495" t="s">
        <v>930</v>
      </c>
      <c r="S10" s="494">
        <v>66960</v>
      </c>
      <c r="T10" s="495" t="s">
        <v>952</v>
      </c>
      <c r="U10" s="494">
        <v>213840</v>
      </c>
      <c r="V10" s="495" t="s">
        <v>34</v>
      </c>
      <c r="W10" s="494">
        <v>50760</v>
      </c>
      <c r="X10" s="494" t="s">
        <v>76</v>
      </c>
      <c r="Y10" s="494">
        <v>211200</v>
      </c>
      <c r="Z10" s="495" t="s">
        <v>978</v>
      </c>
      <c r="AA10" s="494">
        <v>57200</v>
      </c>
      <c r="AB10" s="495" t="s">
        <v>993</v>
      </c>
      <c r="AC10" s="494">
        <v>275000</v>
      </c>
      <c r="AD10" s="493" t="s">
        <v>998</v>
      </c>
      <c r="AE10" s="494">
        <v>36300</v>
      </c>
      <c r="AF10" s="494"/>
      <c r="AG10" s="7"/>
      <c r="AH10" s="7"/>
      <c r="AI10" s="7"/>
      <c r="AJ10" s="7"/>
      <c r="AK10" s="7"/>
    </row>
    <row r="11" spans="1:50">
      <c r="A11" s="7"/>
      <c r="B11" s="7"/>
      <c r="C11" s="7"/>
      <c r="D11" s="7"/>
      <c r="E11" s="491"/>
      <c r="F11" s="485" t="s">
        <v>77</v>
      </c>
      <c r="G11" s="7">
        <v>12600</v>
      </c>
      <c r="H11" s="496" t="s">
        <v>78</v>
      </c>
      <c r="I11" s="7">
        <v>28770</v>
      </c>
      <c r="J11" s="496" t="s">
        <v>79</v>
      </c>
      <c r="K11" s="7">
        <v>37800</v>
      </c>
      <c r="L11" s="495" t="s">
        <v>80</v>
      </c>
      <c r="M11" s="7">
        <v>75075</v>
      </c>
      <c r="N11" s="494" t="s">
        <v>81</v>
      </c>
      <c r="O11" s="7">
        <v>113616</v>
      </c>
      <c r="P11" s="495" t="s">
        <v>905</v>
      </c>
      <c r="Q11" s="7">
        <v>46440</v>
      </c>
      <c r="R11" s="493" t="s">
        <v>843</v>
      </c>
      <c r="S11" s="494">
        <v>68364</v>
      </c>
      <c r="T11" s="495" t="s">
        <v>953</v>
      </c>
      <c r="U11" s="494">
        <v>270000</v>
      </c>
      <c r="V11" s="494" t="s">
        <v>75</v>
      </c>
      <c r="W11" s="494">
        <v>68365</v>
      </c>
      <c r="X11" s="494" t="s">
        <v>82</v>
      </c>
      <c r="Y11" s="494">
        <v>220000</v>
      </c>
      <c r="Z11" s="494" t="s">
        <v>83</v>
      </c>
      <c r="AA11" s="494">
        <v>60500</v>
      </c>
      <c r="AB11" s="494" t="s">
        <v>84</v>
      </c>
      <c r="AC11" s="494">
        <v>319000</v>
      </c>
      <c r="AD11" s="493" t="s">
        <v>998</v>
      </c>
      <c r="AE11" s="494">
        <v>164934</v>
      </c>
      <c r="AF11" s="494"/>
      <c r="AG11" s="7"/>
      <c r="AH11" s="7"/>
      <c r="AI11" s="7"/>
      <c r="AJ11" s="7"/>
      <c r="AK11" s="7"/>
    </row>
    <row r="12" spans="1:50">
      <c r="A12" s="7"/>
      <c r="B12" s="7"/>
      <c r="C12" s="7"/>
      <c r="D12" s="7"/>
      <c r="E12" s="491"/>
      <c r="F12" s="9" t="s">
        <v>85</v>
      </c>
      <c r="G12" s="7">
        <v>40950</v>
      </c>
      <c r="H12" s="494" t="s">
        <v>86</v>
      </c>
      <c r="I12" s="7">
        <v>39375</v>
      </c>
      <c r="J12" s="497" t="s">
        <v>87</v>
      </c>
      <c r="K12" s="7">
        <v>46200</v>
      </c>
      <c r="L12" s="497" t="s">
        <v>88</v>
      </c>
      <c r="M12" s="7">
        <v>86400</v>
      </c>
      <c r="N12" s="493" t="s">
        <v>871</v>
      </c>
      <c r="O12" s="7">
        <v>13608</v>
      </c>
      <c r="P12" s="495" t="s">
        <v>89</v>
      </c>
      <c r="Q12" s="7">
        <v>50760</v>
      </c>
      <c r="R12" s="494" t="s">
        <v>90</v>
      </c>
      <c r="S12" s="494">
        <v>109836</v>
      </c>
      <c r="T12" s="495" t="s">
        <v>91</v>
      </c>
      <c r="U12" s="494">
        <v>518400</v>
      </c>
      <c r="V12" s="495" t="s">
        <v>958</v>
      </c>
      <c r="W12" s="494">
        <v>162800</v>
      </c>
      <c r="X12" s="494" t="s">
        <v>962</v>
      </c>
      <c r="Y12" s="494">
        <v>495000</v>
      </c>
      <c r="Z12" s="495" t="s">
        <v>981</v>
      </c>
      <c r="AA12" s="494">
        <v>113256</v>
      </c>
      <c r="AB12" s="497" t="s">
        <v>92</v>
      </c>
      <c r="AC12" s="494">
        <v>323400</v>
      </c>
      <c r="AD12" s="493" t="s">
        <v>843</v>
      </c>
      <c r="AE12" s="494">
        <v>13860</v>
      </c>
      <c r="AF12" s="494"/>
      <c r="AG12" s="7"/>
      <c r="AH12" s="7"/>
      <c r="AI12" s="7"/>
      <c r="AJ12" s="7"/>
      <c r="AK12" s="7"/>
    </row>
    <row r="13" spans="1:50">
      <c r="A13" s="7"/>
      <c r="B13" s="7"/>
      <c r="C13" s="7"/>
      <c r="D13" s="7"/>
      <c r="E13" s="491"/>
      <c r="F13" s="485" t="s">
        <v>65</v>
      </c>
      <c r="G13" s="7">
        <v>27300</v>
      </c>
      <c r="H13" s="497" t="s">
        <v>93</v>
      </c>
      <c r="I13" s="7">
        <v>46200</v>
      </c>
      <c r="J13" s="494" t="s">
        <v>94</v>
      </c>
      <c r="K13" s="7">
        <v>61897</v>
      </c>
      <c r="L13" s="495" t="s">
        <v>95</v>
      </c>
      <c r="M13" s="7">
        <v>90720</v>
      </c>
      <c r="N13" s="492" t="s">
        <v>96</v>
      </c>
      <c r="O13" s="7">
        <v>108000</v>
      </c>
      <c r="P13" s="495" t="s">
        <v>97</v>
      </c>
      <c r="Q13" s="7">
        <v>59400</v>
      </c>
      <c r="R13" s="494" t="s">
        <v>931</v>
      </c>
      <c r="S13" s="494">
        <v>118800</v>
      </c>
      <c r="T13" s="495" t="s">
        <v>98</v>
      </c>
      <c r="U13" s="494">
        <v>648000</v>
      </c>
      <c r="V13" s="495" t="s">
        <v>955</v>
      </c>
      <c r="W13" s="494">
        <v>434500</v>
      </c>
      <c r="X13" s="494"/>
      <c r="Y13" s="494"/>
      <c r="Z13" s="494" t="s">
        <v>99</v>
      </c>
      <c r="AA13" s="494">
        <v>113300</v>
      </c>
      <c r="AB13" s="493" t="s">
        <v>32</v>
      </c>
      <c r="AC13" s="494">
        <v>788040</v>
      </c>
      <c r="AD13" s="493" t="s">
        <v>998</v>
      </c>
      <c r="AE13" s="494">
        <v>1081520</v>
      </c>
      <c r="AF13" s="494"/>
      <c r="AG13" s="7"/>
      <c r="AH13" s="7"/>
      <c r="AI13" s="7"/>
      <c r="AJ13" s="7"/>
      <c r="AK13" s="7"/>
    </row>
    <row r="14" spans="1:50">
      <c r="A14" s="7"/>
      <c r="B14" s="7"/>
      <c r="C14" s="7"/>
      <c r="D14" s="7"/>
      <c r="E14" s="491"/>
      <c r="F14" s="7" t="s">
        <v>100</v>
      </c>
      <c r="G14" s="7">
        <v>27300</v>
      </c>
      <c r="H14" s="494" t="s">
        <v>845</v>
      </c>
      <c r="I14" s="7">
        <v>190050</v>
      </c>
      <c r="J14" s="494" t="s">
        <v>845</v>
      </c>
      <c r="K14" s="7">
        <v>63000</v>
      </c>
      <c r="L14" s="495" t="s">
        <v>101</v>
      </c>
      <c r="M14" s="7">
        <v>225750</v>
      </c>
      <c r="N14" s="494"/>
      <c r="O14" s="7"/>
      <c r="P14" s="495" t="s">
        <v>102</v>
      </c>
      <c r="Q14" s="7">
        <v>62640</v>
      </c>
      <c r="R14" s="495" t="s">
        <v>939</v>
      </c>
      <c r="S14" s="494">
        <v>172216</v>
      </c>
      <c r="T14" s="495" t="s">
        <v>103</v>
      </c>
      <c r="U14" s="494">
        <v>961632</v>
      </c>
      <c r="V14" s="495" t="s">
        <v>959</v>
      </c>
      <c r="W14" s="494">
        <v>550000</v>
      </c>
      <c r="X14" s="494"/>
      <c r="Y14" s="494"/>
      <c r="Z14" s="497" t="s">
        <v>104</v>
      </c>
      <c r="AA14" s="494">
        <v>113850</v>
      </c>
      <c r="AB14" s="495" t="s">
        <v>994</v>
      </c>
      <c r="AC14" s="494">
        <v>847000</v>
      </c>
      <c r="AD14" s="493" t="s">
        <v>903</v>
      </c>
      <c r="AE14" s="494">
        <v>15180</v>
      </c>
      <c r="AF14" s="494"/>
      <c r="AG14" s="7"/>
      <c r="AH14" s="7"/>
      <c r="AI14" s="7"/>
      <c r="AJ14" s="7"/>
      <c r="AK14" s="7"/>
    </row>
    <row r="15" spans="1:50">
      <c r="A15" s="7"/>
      <c r="B15" s="7"/>
      <c r="C15" s="7"/>
      <c r="D15" s="7"/>
      <c r="E15" s="491"/>
      <c r="F15" s="7" t="s">
        <v>904</v>
      </c>
      <c r="G15" s="7">
        <v>338100</v>
      </c>
      <c r="H15" s="493" t="s">
        <v>843</v>
      </c>
      <c r="I15" s="7">
        <v>496650</v>
      </c>
      <c r="J15" s="497" t="s">
        <v>105</v>
      </c>
      <c r="K15" s="7">
        <v>82950</v>
      </c>
      <c r="L15" s="495" t="s">
        <v>106</v>
      </c>
      <c r="M15" s="7">
        <v>303480</v>
      </c>
      <c r="N15" s="494"/>
      <c r="O15" s="7"/>
      <c r="P15" s="495" t="s">
        <v>107</v>
      </c>
      <c r="Q15" s="7">
        <v>66960</v>
      </c>
      <c r="R15" s="495" t="s">
        <v>940</v>
      </c>
      <c r="S15" s="494">
        <v>216160</v>
      </c>
      <c r="T15" s="495" t="s">
        <v>108</v>
      </c>
      <c r="U15" s="494">
        <v>1447200</v>
      </c>
      <c r="V15" s="493" t="s">
        <v>32</v>
      </c>
      <c r="W15" s="494">
        <v>830488</v>
      </c>
      <c r="X15" s="494"/>
      <c r="Y15" s="494"/>
      <c r="Z15" s="495" t="s">
        <v>974</v>
      </c>
      <c r="AA15" s="494">
        <v>138600</v>
      </c>
      <c r="AB15" s="495" t="s">
        <v>109</v>
      </c>
      <c r="AC15" s="494">
        <v>1056000</v>
      </c>
      <c r="AD15" s="495" t="s">
        <v>997</v>
      </c>
      <c r="AE15" s="494">
        <v>30800</v>
      </c>
      <c r="AF15" s="494"/>
      <c r="AG15" s="7"/>
      <c r="AH15" s="7"/>
      <c r="AI15" s="7"/>
      <c r="AJ15" s="7"/>
      <c r="AK15" s="7"/>
    </row>
    <row r="16" spans="1:50">
      <c r="A16" s="7"/>
      <c r="B16" s="7"/>
      <c r="C16" s="7"/>
      <c r="D16" s="7"/>
      <c r="E16" s="491"/>
      <c r="F16" s="7" t="s">
        <v>844</v>
      </c>
      <c r="G16" s="7">
        <v>15750</v>
      </c>
      <c r="H16" s="494"/>
      <c r="I16" s="7"/>
      <c r="J16" s="496" t="s">
        <v>846</v>
      </c>
      <c r="K16" s="7">
        <v>122850</v>
      </c>
      <c r="L16" s="495" t="s">
        <v>110</v>
      </c>
      <c r="M16" s="7">
        <v>357000</v>
      </c>
      <c r="N16" s="494"/>
      <c r="O16" s="7"/>
      <c r="P16" s="494" t="s">
        <v>111</v>
      </c>
      <c r="Q16" s="7">
        <v>83160</v>
      </c>
      <c r="R16" s="495" t="s">
        <v>112</v>
      </c>
      <c r="S16" s="494">
        <v>216160</v>
      </c>
      <c r="T16" s="494"/>
      <c r="U16" s="494"/>
      <c r="V16" s="495" t="s">
        <v>960</v>
      </c>
      <c r="W16" s="494">
        <v>1447600</v>
      </c>
      <c r="X16" s="494"/>
      <c r="Y16" s="494"/>
      <c r="Z16" s="495" t="s">
        <v>113</v>
      </c>
      <c r="AA16" s="494">
        <v>165000</v>
      </c>
      <c r="AB16" s="495" t="s">
        <v>985</v>
      </c>
      <c r="AC16" s="494">
        <v>1419000</v>
      </c>
      <c r="AD16" s="494" t="s">
        <v>114</v>
      </c>
      <c r="AE16" s="494">
        <v>24200</v>
      </c>
      <c r="AF16" s="494"/>
      <c r="AG16" s="7"/>
      <c r="AH16" s="7"/>
      <c r="AI16" s="7"/>
      <c r="AJ16" s="7"/>
      <c r="AK16" s="7"/>
    </row>
    <row r="17" spans="1:50">
      <c r="A17" s="7"/>
      <c r="B17" s="7"/>
      <c r="C17" s="7"/>
      <c r="D17" s="7"/>
      <c r="E17" s="491"/>
      <c r="F17" s="9" t="s">
        <v>115</v>
      </c>
      <c r="G17" s="7">
        <v>278250</v>
      </c>
      <c r="H17" s="494"/>
      <c r="I17" s="7"/>
      <c r="J17" s="495" t="s">
        <v>116</v>
      </c>
      <c r="K17" s="7">
        <v>262500</v>
      </c>
      <c r="L17" s="493" t="s">
        <v>117</v>
      </c>
      <c r="M17" s="7">
        <v>365040</v>
      </c>
      <c r="N17" s="494"/>
      <c r="O17" s="7"/>
      <c r="P17" s="494" t="s">
        <v>118</v>
      </c>
      <c r="Q17" s="7">
        <v>95040</v>
      </c>
      <c r="R17" s="495" t="s">
        <v>941</v>
      </c>
      <c r="S17" s="494">
        <v>343440</v>
      </c>
      <c r="T17" s="494"/>
      <c r="U17" s="494"/>
      <c r="V17" s="494"/>
      <c r="W17" s="494"/>
      <c r="X17" s="494"/>
      <c r="Y17" s="494"/>
      <c r="Z17" s="495" t="s">
        <v>982</v>
      </c>
      <c r="AA17" s="494">
        <v>178200</v>
      </c>
      <c r="AB17" s="494"/>
      <c r="AC17" s="494"/>
      <c r="AD17" s="495" t="s">
        <v>1001</v>
      </c>
      <c r="AE17" s="494">
        <v>583000</v>
      </c>
      <c r="AF17" s="494"/>
      <c r="AG17" s="7"/>
      <c r="AH17" s="7"/>
      <c r="AI17" s="7"/>
      <c r="AJ17" s="7"/>
      <c r="AK17" s="7"/>
    </row>
    <row r="18" spans="1:50">
      <c r="A18" s="7"/>
      <c r="B18" s="7"/>
      <c r="C18" s="7"/>
      <c r="D18" s="7"/>
      <c r="E18" s="491"/>
      <c r="F18" s="7" t="s">
        <v>119</v>
      </c>
      <c r="G18" s="7">
        <v>27800</v>
      </c>
      <c r="H18" s="494"/>
      <c r="I18" s="7"/>
      <c r="J18" s="496" t="s">
        <v>120</v>
      </c>
      <c r="K18" s="7">
        <v>399000</v>
      </c>
      <c r="L18" s="495" t="s">
        <v>121</v>
      </c>
      <c r="M18" s="7">
        <v>379728</v>
      </c>
      <c r="N18" s="494"/>
      <c r="O18" s="7"/>
      <c r="P18" s="494" t="s">
        <v>122</v>
      </c>
      <c r="Q18" s="7">
        <v>98280</v>
      </c>
      <c r="R18" s="495" t="s">
        <v>942</v>
      </c>
      <c r="S18" s="494">
        <v>829440</v>
      </c>
      <c r="T18" s="494"/>
      <c r="U18" s="494"/>
      <c r="V18" s="494"/>
      <c r="W18" s="494"/>
      <c r="X18" s="494"/>
      <c r="Y18" s="494"/>
      <c r="Z18" s="495" t="s">
        <v>930</v>
      </c>
      <c r="AA18" s="494">
        <v>216700</v>
      </c>
      <c r="AB18" s="494"/>
      <c r="AC18" s="494"/>
      <c r="AD18" s="495" t="s">
        <v>123</v>
      </c>
      <c r="AE18" s="494">
        <v>2420000</v>
      </c>
      <c r="AF18" s="494"/>
      <c r="AG18" s="7"/>
      <c r="AH18" s="7"/>
      <c r="AI18" s="7"/>
      <c r="AJ18" s="7"/>
      <c r="AK18" s="7"/>
    </row>
    <row r="19" spans="1:50" s="489" customFormat="1">
      <c r="A19" s="487"/>
      <c r="B19" s="487"/>
      <c r="C19" s="487"/>
      <c r="D19" s="487"/>
      <c r="E19" s="502"/>
      <c r="F19" s="487" t="s">
        <v>124</v>
      </c>
      <c r="G19" s="487">
        <v>44600</v>
      </c>
      <c r="H19" s="498"/>
      <c r="I19" s="487"/>
      <c r="J19" s="498"/>
      <c r="K19" s="487"/>
      <c r="L19" s="495" t="s">
        <v>125</v>
      </c>
      <c r="M19" s="487">
        <v>577500</v>
      </c>
      <c r="N19" s="498"/>
      <c r="O19" s="487"/>
      <c r="P19" s="498" t="s">
        <v>126</v>
      </c>
      <c r="Q19" s="487">
        <v>126900</v>
      </c>
      <c r="R19" s="495" t="s">
        <v>943</v>
      </c>
      <c r="S19" s="498">
        <v>950400</v>
      </c>
      <c r="T19" s="498"/>
      <c r="U19" s="498"/>
      <c r="V19" s="498"/>
      <c r="W19" s="498"/>
      <c r="X19" s="498"/>
      <c r="Y19" s="498"/>
      <c r="Z19" s="498" t="s">
        <v>127</v>
      </c>
      <c r="AA19" s="498">
        <v>228800</v>
      </c>
      <c r="AB19" s="498"/>
      <c r="AC19" s="498"/>
      <c r="AD19" s="493" t="s">
        <v>843</v>
      </c>
      <c r="AE19" s="498">
        <v>480150</v>
      </c>
      <c r="AF19" s="498"/>
      <c r="AG19" s="487"/>
      <c r="AH19" s="487"/>
      <c r="AI19" s="487"/>
      <c r="AJ19" s="487"/>
      <c r="AK19" s="487"/>
      <c r="AL19" s="488"/>
      <c r="AM19" s="488">
        <f>-②工事費内訳書!AF383</f>
        <v>0</v>
      </c>
      <c r="AN19" s="488"/>
      <c r="AO19" s="488"/>
      <c r="AP19" s="488"/>
      <c r="AQ19" s="488"/>
      <c r="AR19" s="488"/>
      <c r="AS19" s="488"/>
      <c r="AT19" s="488"/>
      <c r="AU19" s="488"/>
      <c r="AV19" s="488"/>
      <c r="AW19" s="488"/>
      <c r="AX19" s="488"/>
    </row>
    <row r="20" spans="1:50">
      <c r="A20" s="7"/>
      <c r="B20" s="7"/>
      <c r="C20" s="7"/>
      <c r="D20" s="7"/>
      <c r="E20" s="491"/>
      <c r="F20" s="485" t="s">
        <v>854</v>
      </c>
      <c r="G20" s="7">
        <v>23541</v>
      </c>
      <c r="H20" s="494"/>
      <c r="I20" s="7"/>
      <c r="J20" s="494"/>
      <c r="K20" s="7"/>
      <c r="L20" s="494"/>
      <c r="M20" s="7">
        <v>734400</v>
      </c>
      <c r="N20" s="494"/>
      <c r="O20" s="7"/>
      <c r="P20" s="494" t="s">
        <v>128</v>
      </c>
      <c r="Q20" s="7">
        <v>137916</v>
      </c>
      <c r="R20" s="494"/>
      <c r="S20" s="494"/>
      <c r="T20" s="494"/>
      <c r="U20" s="494"/>
      <c r="V20" s="494"/>
      <c r="W20" s="494"/>
      <c r="X20" s="494"/>
      <c r="Y20" s="494"/>
      <c r="Z20" s="494" t="s">
        <v>129</v>
      </c>
      <c r="AA20" s="494">
        <v>295680</v>
      </c>
      <c r="AB20" s="494"/>
      <c r="AC20" s="494"/>
      <c r="AE20" s="494"/>
      <c r="AF20" s="494"/>
      <c r="AG20" s="7"/>
      <c r="AH20" s="7"/>
      <c r="AI20" s="7"/>
      <c r="AJ20" s="7"/>
      <c r="AK20" s="7"/>
    </row>
    <row r="21" spans="1:50">
      <c r="A21" s="7"/>
      <c r="B21" s="7"/>
      <c r="C21" s="7"/>
      <c r="D21" s="7"/>
      <c r="E21" s="491"/>
      <c r="F21" s="7"/>
      <c r="G21" s="7"/>
      <c r="H21" s="494"/>
      <c r="I21" s="7"/>
      <c r="J21" s="494"/>
      <c r="K21" s="7"/>
      <c r="L21" s="494"/>
      <c r="M21" s="7"/>
      <c r="N21" s="494"/>
      <c r="O21" s="7"/>
      <c r="P21" s="495" t="s">
        <v>130</v>
      </c>
      <c r="Q21" s="7">
        <v>199800</v>
      </c>
      <c r="R21" s="494"/>
      <c r="S21" s="494"/>
      <c r="T21" s="494"/>
      <c r="U21" s="494"/>
      <c r="V21" s="494"/>
      <c r="W21" s="494"/>
      <c r="X21" s="494"/>
      <c r="Y21" s="494"/>
      <c r="Z21" s="497" t="s">
        <v>131</v>
      </c>
      <c r="AA21" s="494">
        <v>317350</v>
      </c>
      <c r="AB21" s="494"/>
      <c r="AC21" s="494"/>
      <c r="AD21" s="494" t="s">
        <v>1020</v>
      </c>
      <c r="AE21" s="494"/>
      <c r="AF21" s="494"/>
      <c r="AG21" s="7"/>
      <c r="AH21" s="7"/>
      <c r="AI21" s="7"/>
      <c r="AJ21" s="7"/>
      <c r="AK21" s="7"/>
    </row>
    <row r="22" spans="1:50">
      <c r="A22" s="7"/>
      <c r="B22" s="7"/>
      <c r="C22" s="7"/>
      <c r="D22" s="7"/>
      <c r="E22" s="491"/>
      <c r="F22" s="7"/>
      <c r="G22" s="7"/>
      <c r="H22" s="494"/>
      <c r="I22" s="7"/>
      <c r="J22" s="494"/>
      <c r="K22" s="7"/>
      <c r="L22" s="494"/>
      <c r="M22" s="7"/>
      <c r="N22" s="494"/>
      <c r="O22" s="7"/>
      <c r="P22" s="501" t="s">
        <v>132</v>
      </c>
      <c r="Q22" s="7">
        <v>200880</v>
      </c>
      <c r="R22" s="494"/>
      <c r="S22" s="494"/>
      <c r="T22" s="494"/>
      <c r="U22" s="494"/>
      <c r="V22" s="494"/>
      <c r="W22" s="494"/>
      <c r="X22" s="494"/>
      <c r="Y22" s="494"/>
      <c r="Z22" s="495" t="s">
        <v>983</v>
      </c>
      <c r="AA22" s="494">
        <v>473000</v>
      </c>
      <c r="AB22" s="494"/>
      <c r="AC22" s="494"/>
      <c r="AD22" s="494"/>
      <c r="AE22" s="494"/>
      <c r="AF22" s="494"/>
      <c r="AG22" s="7"/>
      <c r="AH22" s="7"/>
      <c r="AI22" s="7"/>
      <c r="AJ22" s="7"/>
      <c r="AK22" s="7"/>
    </row>
    <row r="23" spans="1:50">
      <c r="A23" s="7"/>
      <c r="B23" s="7"/>
      <c r="C23" s="7"/>
      <c r="D23" s="7"/>
      <c r="E23" s="491"/>
      <c r="F23" s="7"/>
      <c r="G23" s="7"/>
      <c r="H23" s="494"/>
      <c r="I23" s="7"/>
      <c r="J23" s="494"/>
      <c r="K23" s="7"/>
      <c r="L23" s="494"/>
      <c r="M23" s="7"/>
      <c r="N23" s="494"/>
      <c r="O23" s="7"/>
      <c r="P23" s="494" t="s">
        <v>133</v>
      </c>
      <c r="Q23" s="7">
        <v>243216</v>
      </c>
      <c r="R23" s="494"/>
      <c r="S23" s="494"/>
      <c r="T23" s="494"/>
      <c r="U23" s="494"/>
      <c r="V23" s="494"/>
      <c r="W23" s="494"/>
      <c r="X23" s="494"/>
      <c r="Y23" s="494"/>
      <c r="Z23" s="495" t="s">
        <v>984</v>
      </c>
      <c r="AA23" s="494">
        <v>473000</v>
      </c>
      <c r="AB23" s="494"/>
      <c r="AC23" s="494"/>
      <c r="AD23" s="494"/>
      <c r="AE23" s="494"/>
      <c r="AF23" s="494"/>
      <c r="AG23" s="7"/>
      <c r="AH23" s="7"/>
      <c r="AI23" s="7"/>
      <c r="AJ23" s="7"/>
      <c r="AK23" s="7"/>
    </row>
    <row r="24" spans="1:50">
      <c r="A24" s="7"/>
      <c r="B24" s="7"/>
      <c r="C24" s="7"/>
      <c r="D24" s="7"/>
      <c r="E24" s="491"/>
      <c r="F24" s="7"/>
      <c r="G24" s="7"/>
      <c r="H24" s="494"/>
      <c r="I24" s="7"/>
      <c r="J24" s="494"/>
      <c r="K24" s="7"/>
      <c r="L24" s="494"/>
      <c r="M24" s="7"/>
      <c r="N24" s="494"/>
      <c r="O24" s="7"/>
      <c r="P24" s="495" t="s">
        <v>927</v>
      </c>
      <c r="Q24" s="7">
        <v>291600</v>
      </c>
      <c r="R24" s="494"/>
      <c r="S24" s="494"/>
      <c r="T24" s="494"/>
      <c r="U24" s="494"/>
      <c r="V24" s="494"/>
      <c r="W24" s="494"/>
      <c r="X24" s="494"/>
      <c r="Y24" s="494"/>
      <c r="Z24" s="493" t="s">
        <v>973</v>
      </c>
      <c r="AA24" s="494">
        <v>893750</v>
      </c>
      <c r="AB24" s="494"/>
      <c r="AC24" s="494"/>
      <c r="AD24" s="494"/>
      <c r="AE24" s="494"/>
      <c r="AF24" s="494"/>
      <c r="AG24" s="7"/>
      <c r="AH24" s="7"/>
      <c r="AI24" s="7"/>
      <c r="AJ24" s="7"/>
      <c r="AK24" s="7"/>
    </row>
    <row r="25" spans="1:50">
      <c r="A25" s="7"/>
      <c r="B25" s="7"/>
      <c r="C25" s="7"/>
      <c r="D25" s="7"/>
      <c r="E25" s="491"/>
      <c r="F25" s="7"/>
      <c r="G25" s="7"/>
      <c r="H25" s="494"/>
      <c r="I25" s="7"/>
      <c r="K25" s="7"/>
      <c r="L25" s="494"/>
      <c r="M25" s="7"/>
      <c r="N25" s="494"/>
      <c r="O25" s="7"/>
      <c r="P25" s="495" t="s">
        <v>134</v>
      </c>
      <c r="Q25" s="7">
        <v>463320</v>
      </c>
      <c r="R25" s="494"/>
      <c r="S25" s="494"/>
      <c r="T25" s="494"/>
      <c r="U25" s="494"/>
      <c r="V25" s="494"/>
      <c r="W25" s="494"/>
      <c r="X25" s="494"/>
      <c r="Y25" s="494"/>
      <c r="Z25" s="495" t="s">
        <v>135</v>
      </c>
      <c r="AA25" s="494">
        <v>6435000</v>
      </c>
      <c r="AB25" s="494"/>
      <c r="AC25" s="494"/>
      <c r="AD25" s="494"/>
      <c r="AE25" s="494"/>
      <c r="AF25" s="494"/>
      <c r="AG25" s="7"/>
      <c r="AH25" s="7"/>
      <c r="AI25" s="7"/>
      <c r="AJ25" s="7"/>
      <c r="AK25" s="7"/>
    </row>
    <row r="26" spans="1:50">
      <c r="A26" s="7"/>
      <c r="B26" s="7"/>
      <c r="C26" s="7"/>
      <c r="D26" s="7"/>
      <c r="E26" s="491"/>
      <c r="F26" s="7"/>
      <c r="G26" s="7"/>
      <c r="H26" s="494"/>
      <c r="I26" s="7"/>
      <c r="J26" s="494"/>
      <c r="K26" s="7"/>
      <c r="L26" s="494"/>
      <c r="M26" s="7"/>
      <c r="N26" s="494"/>
      <c r="O26" s="7"/>
      <c r="P26" s="501" t="s">
        <v>136</v>
      </c>
      <c r="Q26" s="7">
        <v>799200</v>
      </c>
      <c r="R26" s="494"/>
      <c r="S26" s="494"/>
      <c r="T26" s="494"/>
      <c r="U26" s="494"/>
      <c r="V26" s="494"/>
      <c r="W26" s="494"/>
      <c r="X26" s="494"/>
      <c r="Y26" s="494"/>
      <c r="Z26" s="494"/>
      <c r="AA26" s="494"/>
      <c r="AB26" s="494"/>
      <c r="AC26" s="494"/>
      <c r="AD26" s="494"/>
      <c r="AE26" s="494"/>
      <c r="AF26" s="494"/>
      <c r="AG26" s="7"/>
      <c r="AH26" s="7"/>
      <c r="AI26" s="7"/>
      <c r="AJ26" s="7"/>
      <c r="AK26" s="7"/>
    </row>
    <row r="27" spans="1:50">
      <c r="A27" s="7"/>
      <c r="B27" s="7"/>
      <c r="C27" s="7"/>
      <c r="D27" s="7"/>
      <c r="E27" s="491"/>
      <c r="F27" s="7"/>
      <c r="G27" s="7"/>
      <c r="H27" s="494"/>
      <c r="I27" s="7"/>
      <c r="J27" s="494"/>
      <c r="K27" s="7"/>
      <c r="L27" s="494"/>
      <c r="M27" s="7"/>
      <c r="N27" s="494"/>
      <c r="O27" s="7"/>
      <c r="P27" s="501" t="s">
        <v>137</v>
      </c>
      <c r="Q27" s="7">
        <v>885600</v>
      </c>
      <c r="R27" s="494"/>
      <c r="S27" s="494"/>
      <c r="T27" s="494"/>
      <c r="U27" s="494"/>
      <c r="V27" s="494"/>
      <c r="W27" s="494"/>
      <c r="X27" s="494"/>
      <c r="Y27" s="494"/>
      <c r="Z27" s="494"/>
      <c r="AA27" s="494"/>
      <c r="AB27" s="494"/>
      <c r="AC27" s="494"/>
      <c r="AD27" s="494"/>
      <c r="AE27" s="494"/>
      <c r="AF27" s="494"/>
      <c r="AG27" s="7"/>
      <c r="AH27" s="7"/>
      <c r="AI27" s="7"/>
      <c r="AJ27" s="7"/>
      <c r="AK27" s="7"/>
    </row>
    <row r="28" spans="1:50">
      <c r="A28" s="7"/>
      <c r="B28" s="7"/>
      <c r="C28" s="7"/>
      <c r="D28" s="7"/>
      <c r="E28" s="491"/>
      <c r="F28" s="7"/>
      <c r="G28" s="7"/>
      <c r="H28" s="494"/>
      <c r="I28" s="7"/>
      <c r="J28" s="494"/>
      <c r="K28" s="7"/>
      <c r="L28" s="494"/>
      <c r="M28" s="7"/>
      <c r="N28" s="494"/>
      <c r="O28" s="7"/>
      <c r="P28" s="495" t="s">
        <v>138</v>
      </c>
      <c r="Q28" s="7">
        <v>1976400</v>
      </c>
      <c r="R28" s="494"/>
      <c r="S28" s="494"/>
      <c r="T28" s="494"/>
      <c r="U28" s="494"/>
      <c r="V28" s="494"/>
      <c r="W28" s="494"/>
      <c r="X28" s="494"/>
      <c r="Y28" s="494"/>
      <c r="Z28" s="494"/>
      <c r="AA28" s="494"/>
      <c r="AB28" s="494"/>
      <c r="AC28" s="494"/>
      <c r="AD28" s="494"/>
      <c r="AE28" s="494"/>
      <c r="AF28" s="494"/>
      <c r="AG28" s="7"/>
      <c r="AH28" s="7"/>
      <c r="AI28" s="7"/>
      <c r="AJ28" s="7"/>
      <c r="AK28" s="7"/>
    </row>
    <row r="29" spans="1:50">
      <c r="A29" s="7"/>
      <c r="B29" s="7"/>
      <c r="C29" s="7"/>
      <c r="D29" s="7"/>
      <c r="E29" s="491"/>
      <c r="F29" s="7"/>
      <c r="G29" s="7"/>
      <c r="H29" s="494"/>
      <c r="I29" s="7"/>
      <c r="J29" s="494"/>
      <c r="K29" s="7"/>
      <c r="L29" s="494"/>
      <c r="M29" s="7"/>
      <c r="N29" s="494"/>
      <c r="O29" s="7"/>
      <c r="P29" s="494"/>
      <c r="Q29" s="7"/>
      <c r="R29" s="494"/>
      <c r="S29" s="494"/>
      <c r="T29" s="494"/>
      <c r="U29" s="494"/>
      <c r="V29" s="494"/>
      <c r="W29" s="494"/>
      <c r="X29" s="494"/>
      <c r="Y29" s="494"/>
      <c r="Z29" s="494"/>
      <c r="AA29" s="494"/>
      <c r="AB29" s="494"/>
      <c r="AC29" s="494"/>
      <c r="AD29" s="494"/>
      <c r="AE29" s="494"/>
      <c r="AF29" s="494"/>
      <c r="AG29" s="7"/>
      <c r="AH29" s="7"/>
      <c r="AI29" s="7"/>
      <c r="AJ29" s="7"/>
      <c r="AK29" s="7"/>
    </row>
    <row r="30" spans="1:50" s="645" customFormat="1" ht="12" customHeight="1">
      <c r="A30" s="505"/>
      <c r="B30" s="505"/>
      <c r="C30" s="505"/>
      <c r="D30" s="643" t="s">
        <v>901</v>
      </c>
      <c r="E30" s="504">
        <v>2393060</v>
      </c>
      <c r="F30" s="505"/>
      <c r="G30" s="505">
        <f>SUM(G5:G29)</f>
        <v>1172933</v>
      </c>
      <c r="H30" s="505"/>
      <c r="I30" s="505">
        <f>SUM(I5:I29)</f>
        <v>912765</v>
      </c>
      <c r="J30" s="505"/>
      <c r="K30" s="505">
        <f>SUM(K5:K29)</f>
        <v>1188862</v>
      </c>
      <c r="L30" s="505"/>
      <c r="M30" s="505">
        <f>SUM(M5:M29)</f>
        <v>3413577</v>
      </c>
      <c r="N30" s="505"/>
      <c r="O30" s="505">
        <f>SUM(O5:O29)</f>
        <v>1451726</v>
      </c>
      <c r="P30" s="505"/>
      <c r="Q30" s="505">
        <f>SUM(Q5:Q29)</f>
        <v>6069736</v>
      </c>
      <c r="R30" s="505"/>
      <c r="S30" s="505">
        <f>SUM(S5:S29)</f>
        <v>3279750</v>
      </c>
      <c r="T30" s="505"/>
      <c r="U30" s="505">
        <f>SUM(U5:U29)</f>
        <v>4466900</v>
      </c>
      <c r="V30" s="505"/>
      <c r="W30" s="505">
        <f>SUM(W5:W29)</f>
        <v>3726153</v>
      </c>
      <c r="X30" s="505"/>
      <c r="Y30" s="505">
        <f>SUM(Y5:Y29)</f>
        <v>1566730</v>
      </c>
      <c r="Z30" s="505"/>
      <c r="AA30" s="505">
        <f>SUM(AA5:AA29)</f>
        <v>10451496</v>
      </c>
      <c r="AB30" s="505"/>
      <c r="AC30" s="505">
        <f>SUM(AC5:AC29)</f>
        <v>5751350</v>
      </c>
      <c r="AD30" s="505"/>
      <c r="AE30" s="505">
        <f>SUM(AE5:AE29)</f>
        <v>6432239</v>
      </c>
      <c r="AF30" s="505"/>
      <c r="AG30" s="505">
        <f>SUM(AG5:AG29)</f>
        <v>3513898</v>
      </c>
      <c r="AH30" s="505"/>
      <c r="AI30" s="505"/>
      <c r="AJ30" s="505"/>
      <c r="AK30" s="505"/>
      <c r="AL30" s="644"/>
      <c r="AM30" s="644"/>
      <c r="AN30" s="644"/>
      <c r="AO30" s="644"/>
      <c r="AP30" s="644"/>
      <c r="AQ30" s="644"/>
      <c r="AR30" s="644"/>
      <c r="AS30" s="644"/>
      <c r="AT30" s="644"/>
      <c r="AU30" s="644"/>
      <c r="AV30" s="644"/>
      <c r="AW30" s="644"/>
      <c r="AX30" s="644"/>
    </row>
    <row r="31" spans="1:50" s="510" customFormat="1" ht="15" thickBot="1">
      <c r="A31" s="506"/>
      <c r="B31" s="506"/>
      <c r="C31" s="506"/>
      <c r="D31" s="506"/>
      <c r="E31" s="507"/>
      <c r="F31" s="506"/>
      <c r="G31" s="506"/>
      <c r="H31" s="508"/>
      <c r="I31" s="506"/>
      <c r="J31" s="509"/>
      <c r="K31" s="506"/>
      <c r="L31" s="509"/>
      <c r="M31" s="506"/>
      <c r="N31" s="509"/>
      <c r="O31" s="506"/>
      <c r="P31" s="509"/>
      <c r="Q31" s="506"/>
      <c r="R31" s="509"/>
      <c r="S31" s="509"/>
      <c r="T31" s="509"/>
      <c r="U31" s="509"/>
      <c r="V31" s="509"/>
      <c r="W31" s="509"/>
      <c r="X31" s="509"/>
      <c r="Y31" s="509"/>
      <c r="Z31" s="509"/>
      <c r="AA31" s="509"/>
      <c r="AB31" s="509"/>
      <c r="AC31" s="509"/>
      <c r="AD31" s="509"/>
      <c r="AE31" s="509"/>
      <c r="AF31" s="509"/>
      <c r="AG31" s="506"/>
      <c r="AH31" s="506"/>
      <c r="AI31" s="506"/>
      <c r="AJ31" s="506"/>
      <c r="AK31" s="506"/>
      <c r="AL31" s="506"/>
      <c r="AM31" s="506"/>
      <c r="AN31" s="506"/>
      <c r="AO31" s="506"/>
      <c r="AP31" s="506"/>
      <c r="AQ31" s="506"/>
      <c r="AR31" s="506"/>
      <c r="AS31" s="506"/>
      <c r="AT31" s="506"/>
      <c r="AU31" s="506"/>
      <c r="AV31" s="506"/>
      <c r="AW31" s="506"/>
      <c r="AX31" s="506"/>
    </row>
    <row r="32" spans="1:50">
      <c r="A32" s="8" t="s">
        <v>856</v>
      </c>
      <c r="D32" s="8" t="s">
        <v>898</v>
      </c>
      <c r="E32" s="491">
        <f>5538750+563365</f>
        <v>6102115</v>
      </c>
      <c r="F32" s="8" t="s">
        <v>892</v>
      </c>
      <c r="G32" s="491">
        <v>399000</v>
      </c>
      <c r="H32" s="499" t="s">
        <v>887</v>
      </c>
      <c r="I32" s="491">
        <v>161599000</v>
      </c>
      <c r="J32" s="491" t="s">
        <v>857</v>
      </c>
      <c r="K32" s="491">
        <v>997500</v>
      </c>
      <c r="L32" s="491" t="s">
        <v>860</v>
      </c>
      <c r="M32" s="491">
        <v>518400</v>
      </c>
      <c r="N32" s="491" t="s">
        <v>873</v>
      </c>
      <c r="O32" s="491">
        <v>259200</v>
      </c>
      <c r="P32" s="491" t="s">
        <v>906</v>
      </c>
      <c r="Q32" s="491">
        <v>61560</v>
      </c>
      <c r="R32" s="491" t="s">
        <v>932</v>
      </c>
      <c r="S32" s="491">
        <v>1285200</v>
      </c>
      <c r="T32" s="491" t="s">
        <v>944</v>
      </c>
      <c r="U32" s="491">
        <v>1181952</v>
      </c>
      <c r="V32" s="491" t="s">
        <v>956</v>
      </c>
      <c r="W32" s="491">
        <v>2572900</v>
      </c>
      <c r="X32" s="491" t="s">
        <v>888</v>
      </c>
      <c r="Y32" s="491">
        <v>8090500</v>
      </c>
      <c r="Z32" s="491" t="s">
        <v>888</v>
      </c>
      <c r="AA32" s="561">
        <v>1843600</v>
      </c>
      <c r="AB32" s="491" t="s">
        <v>986</v>
      </c>
      <c r="AC32" s="491">
        <v>866800</v>
      </c>
      <c r="AD32" s="491" t="s">
        <v>1002</v>
      </c>
      <c r="AE32" s="491">
        <v>512950</v>
      </c>
      <c r="AF32" s="491" t="s">
        <v>1016</v>
      </c>
      <c r="AG32" s="503">
        <v>920040</v>
      </c>
    </row>
    <row r="33" spans="1:34">
      <c r="D33" s="500" t="s">
        <v>899</v>
      </c>
      <c r="E33" s="491">
        <v>420000</v>
      </c>
      <c r="F33" s="8" t="s">
        <v>893</v>
      </c>
      <c r="G33" s="491">
        <v>868335</v>
      </c>
      <c r="H33" s="499" t="s">
        <v>920</v>
      </c>
      <c r="I33" s="503">
        <v>525000</v>
      </c>
      <c r="J33" s="491" t="s">
        <v>858</v>
      </c>
      <c r="K33" s="491">
        <v>178500</v>
      </c>
      <c r="L33" s="491" t="s">
        <v>861</v>
      </c>
      <c r="M33" s="491">
        <v>285120</v>
      </c>
      <c r="N33" s="491" t="s">
        <v>874</v>
      </c>
      <c r="O33" s="491">
        <v>0</v>
      </c>
      <c r="P33" s="491" t="s">
        <v>907</v>
      </c>
      <c r="Q33" s="491">
        <v>56160</v>
      </c>
      <c r="R33" s="491" t="s">
        <v>933</v>
      </c>
      <c r="S33" s="491">
        <v>38988000</v>
      </c>
      <c r="T33" s="491" t="s">
        <v>945</v>
      </c>
      <c r="U33" s="491">
        <v>9513043</v>
      </c>
      <c r="V33" s="491"/>
      <c r="W33" s="491"/>
      <c r="X33" s="491" t="s">
        <v>964</v>
      </c>
      <c r="Y33" s="491">
        <v>462000</v>
      </c>
      <c r="Z33" s="8" t="s">
        <v>975</v>
      </c>
      <c r="AA33" s="561">
        <v>846780</v>
      </c>
      <c r="AB33" s="8" t="s">
        <v>987</v>
      </c>
      <c r="AC33" s="491">
        <v>6930000</v>
      </c>
      <c r="AD33" s="8" t="s">
        <v>1003</v>
      </c>
      <c r="AE33" s="503">
        <v>2217600</v>
      </c>
      <c r="AF33" s="503" t="s">
        <v>1017</v>
      </c>
      <c r="AG33" s="503">
        <v>968000</v>
      </c>
    </row>
    <row r="34" spans="1:34">
      <c r="D34" s="8" t="s">
        <v>900</v>
      </c>
      <c r="E34" s="491">
        <v>1680000</v>
      </c>
      <c r="F34" s="8" t="s">
        <v>894</v>
      </c>
      <c r="G34" s="491">
        <v>1096698</v>
      </c>
      <c r="H34" s="499" t="s">
        <v>919</v>
      </c>
      <c r="I34" s="503">
        <v>2142000</v>
      </c>
      <c r="J34" s="491" t="s">
        <v>859</v>
      </c>
      <c r="K34" s="491">
        <v>100000</v>
      </c>
      <c r="L34" s="491" t="s">
        <v>862</v>
      </c>
      <c r="M34" s="491">
        <v>113400</v>
      </c>
      <c r="N34" s="491" t="s">
        <v>875</v>
      </c>
      <c r="O34" s="491">
        <v>1890000</v>
      </c>
      <c r="P34" s="491" t="s">
        <v>908</v>
      </c>
      <c r="Q34" s="491">
        <v>2965680</v>
      </c>
      <c r="R34" s="491" t="s">
        <v>934</v>
      </c>
      <c r="S34" s="491">
        <v>4369680</v>
      </c>
      <c r="T34" s="491" t="s">
        <v>946</v>
      </c>
      <c r="U34" s="491">
        <v>96120</v>
      </c>
      <c r="V34" s="491"/>
      <c r="W34" s="491"/>
      <c r="X34" s="491" t="s">
        <v>965</v>
      </c>
      <c r="Y34" s="491">
        <v>450000</v>
      </c>
      <c r="Z34" s="500" t="s">
        <v>976</v>
      </c>
      <c r="AA34" s="561">
        <v>1636800</v>
      </c>
      <c r="AB34" s="8" t="s">
        <v>988</v>
      </c>
      <c r="AC34" s="491">
        <v>485100</v>
      </c>
      <c r="AD34" s="500" t="s">
        <v>999</v>
      </c>
      <c r="AE34" s="503">
        <v>1573000</v>
      </c>
      <c r="AF34" s="503" t="s">
        <v>1018</v>
      </c>
      <c r="AG34" s="503">
        <v>2075040</v>
      </c>
    </row>
    <row r="35" spans="1:34">
      <c r="E35" s="491"/>
      <c r="F35" s="8" t="s">
        <v>895</v>
      </c>
      <c r="G35" s="491">
        <v>481000</v>
      </c>
      <c r="H35" s="499" t="s">
        <v>888</v>
      </c>
      <c r="I35" s="503">
        <v>971250</v>
      </c>
      <c r="J35" s="491"/>
      <c r="K35" s="491"/>
      <c r="L35" s="491" t="s">
        <v>863</v>
      </c>
      <c r="M35" s="491">
        <v>136080</v>
      </c>
      <c r="N35" s="491" t="s">
        <v>876</v>
      </c>
      <c r="O35" s="491">
        <v>540000</v>
      </c>
      <c r="P35" s="491" t="s">
        <v>909</v>
      </c>
      <c r="Q35" s="491">
        <v>1771200</v>
      </c>
      <c r="R35" s="491" t="s">
        <v>935</v>
      </c>
      <c r="S35" s="491">
        <v>3682260</v>
      </c>
      <c r="T35" s="491" t="s">
        <v>947</v>
      </c>
      <c r="U35" s="491">
        <v>237600</v>
      </c>
      <c r="V35" s="491"/>
      <c r="W35" s="491"/>
      <c r="X35" s="491" t="s">
        <v>966</v>
      </c>
      <c r="Y35" s="491">
        <v>1615900</v>
      </c>
      <c r="Z35" s="8" t="s">
        <v>977</v>
      </c>
      <c r="AA35" s="561">
        <v>23564750</v>
      </c>
      <c r="AB35" s="8" t="s">
        <v>989</v>
      </c>
      <c r="AC35" s="491">
        <v>340680</v>
      </c>
      <c r="AD35" s="8" t="s">
        <v>1000</v>
      </c>
      <c r="AE35" s="503">
        <v>4222900</v>
      </c>
      <c r="AF35" s="503" t="s">
        <v>1021</v>
      </c>
      <c r="AG35" s="503"/>
    </row>
    <row r="36" spans="1:34">
      <c r="E36" s="491"/>
      <c r="F36" s="8" t="s">
        <v>896</v>
      </c>
      <c r="G36" s="491">
        <v>3150000</v>
      </c>
      <c r="H36" s="499" t="s">
        <v>889</v>
      </c>
      <c r="I36" s="503">
        <v>882000</v>
      </c>
      <c r="J36" s="491"/>
      <c r="K36" s="491"/>
      <c r="L36" s="491" t="s">
        <v>864</v>
      </c>
      <c r="M36" s="491">
        <v>17161</v>
      </c>
      <c r="N36" s="491" t="s">
        <v>877</v>
      </c>
      <c r="O36" s="491">
        <v>270000</v>
      </c>
      <c r="P36" s="491" t="s">
        <v>910</v>
      </c>
      <c r="Q36" s="491">
        <v>0</v>
      </c>
      <c r="R36" s="491" t="s">
        <v>936</v>
      </c>
      <c r="S36" s="491">
        <v>3637440</v>
      </c>
      <c r="T36" s="491" t="s">
        <v>888</v>
      </c>
      <c r="U36" s="491">
        <v>0</v>
      </c>
      <c r="V36" s="491"/>
      <c r="W36" s="491"/>
      <c r="X36" s="491" t="s">
        <v>975</v>
      </c>
      <c r="Y36" s="491">
        <v>0</v>
      </c>
      <c r="AA36" s="562"/>
      <c r="AF36" s="8" t="s">
        <v>1022</v>
      </c>
      <c r="AG36" s="503">
        <v>3814800</v>
      </c>
    </row>
    <row r="37" spans="1:34">
      <c r="E37" s="491"/>
      <c r="F37" s="8" t="s">
        <v>897</v>
      </c>
      <c r="G37" s="491">
        <v>4304947</v>
      </c>
      <c r="H37" s="499" t="s">
        <v>857</v>
      </c>
      <c r="I37" s="503">
        <v>0</v>
      </c>
      <c r="J37" s="491"/>
      <c r="K37" s="491"/>
      <c r="L37" s="491" t="s">
        <v>865</v>
      </c>
      <c r="M37" s="491">
        <v>6080400</v>
      </c>
      <c r="N37" s="491" t="s">
        <v>878</v>
      </c>
      <c r="O37" s="491">
        <v>1272510</v>
      </c>
      <c r="P37" s="491" t="s">
        <v>911</v>
      </c>
      <c r="Q37" s="491">
        <v>216000</v>
      </c>
      <c r="R37" s="491"/>
      <c r="S37" s="491"/>
      <c r="T37" s="491" t="s">
        <v>948</v>
      </c>
      <c r="U37" s="491">
        <v>3368400</v>
      </c>
      <c r="V37" s="491"/>
      <c r="W37" s="491"/>
      <c r="X37" s="491" t="s">
        <v>967</v>
      </c>
      <c r="Y37" s="491">
        <v>0</v>
      </c>
      <c r="AA37" s="562"/>
      <c r="AF37" s="8" t="s">
        <v>1023</v>
      </c>
      <c r="AG37" s="503">
        <v>988900</v>
      </c>
    </row>
    <row r="38" spans="1:34">
      <c r="E38" s="491"/>
      <c r="F38" s="8" t="s">
        <v>921</v>
      </c>
      <c r="G38" s="491">
        <v>903000</v>
      </c>
      <c r="H38" s="499" t="s">
        <v>890</v>
      </c>
      <c r="I38" s="503">
        <v>670950</v>
      </c>
      <c r="J38" s="491"/>
      <c r="K38" s="491"/>
      <c r="L38" s="491" t="s">
        <v>866</v>
      </c>
      <c r="M38" s="491">
        <v>378000</v>
      </c>
      <c r="N38" s="491" t="s">
        <v>925</v>
      </c>
      <c r="O38" s="491">
        <v>185760</v>
      </c>
      <c r="P38" s="491" t="s">
        <v>912</v>
      </c>
      <c r="Q38" s="491">
        <v>5292000</v>
      </c>
      <c r="R38" s="491"/>
      <c r="S38" s="491"/>
      <c r="T38" s="491"/>
      <c r="U38" s="491"/>
      <c r="V38" s="491"/>
      <c r="W38" s="491"/>
      <c r="X38" s="491"/>
      <c r="Y38" s="491"/>
      <c r="AA38" s="562"/>
      <c r="AF38" s="8" t="s">
        <v>1024</v>
      </c>
      <c r="AG38" s="503">
        <v>4301000</v>
      </c>
    </row>
    <row r="39" spans="1:34">
      <c r="E39" s="491"/>
      <c r="G39" s="491"/>
      <c r="H39" s="499" t="s">
        <v>891</v>
      </c>
      <c r="I39" s="503">
        <v>0</v>
      </c>
      <c r="J39" s="491"/>
      <c r="K39" s="491"/>
      <c r="L39" s="491" t="s">
        <v>867</v>
      </c>
      <c r="M39" s="491">
        <v>190080</v>
      </c>
      <c r="N39" s="491" t="s">
        <v>879</v>
      </c>
      <c r="O39" s="491">
        <v>2793960</v>
      </c>
      <c r="P39" s="491" t="s">
        <v>913</v>
      </c>
      <c r="Q39" s="491">
        <v>55890</v>
      </c>
      <c r="R39" s="491"/>
      <c r="S39" s="491"/>
      <c r="T39" s="491"/>
      <c r="U39" s="491"/>
      <c r="V39" s="491"/>
      <c r="W39" s="491"/>
      <c r="X39" s="491"/>
      <c r="Y39" s="491"/>
      <c r="AF39" s="8" t="s">
        <v>1025</v>
      </c>
      <c r="AG39" s="503">
        <v>1006500</v>
      </c>
      <c r="AH39" s="8" t="s">
        <v>1032</v>
      </c>
    </row>
    <row r="40" spans="1:34">
      <c r="E40" s="491"/>
      <c r="G40" s="503"/>
      <c r="H40" s="499"/>
      <c r="I40" s="503"/>
      <c r="J40" s="491"/>
      <c r="K40" s="491"/>
      <c r="L40" s="491" t="s">
        <v>868</v>
      </c>
      <c r="M40" s="491">
        <v>695736</v>
      </c>
      <c r="N40" s="491" t="s">
        <v>880</v>
      </c>
      <c r="O40" s="491">
        <v>16200000</v>
      </c>
      <c r="P40" s="491" t="s">
        <v>914</v>
      </c>
      <c r="Q40" s="491">
        <v>361260</v>
      </c>
      <c r="R40" s="491"/>
      <c r="S40" s="491"/>
      <c r="T40" s="491"/>
      <c r="U40" s="491"/>
      <c r="V40" s="491"/>
      <c r="W40" s="491"/>
      <c r="X40" s="491"/>
      <c r="Y40" s="491"/>
      <c r="AF40" s="8" t="s">
        <v>1026</v>
      </c>
      <c r="AG40" s="503">
        <v>481800</v>
      </c>
    </row>
    <row r="41" spans="1:34">
      <c r="E41" s="491"/>
      <c r="G41" s="503"/>
      <c r="H41" s="499"/>
      <c r="I41" s="503"/>
      <c r="J41" s="491"/>
      <c r="K41" s="491"/>
      <c r="L41" s="491" t="s">
        <v>869</v>
      </c>
      <c r="M41" s="491">
        <v>864000</v>
      </c>
      <c r="N41" s="491" t="s">
        <v>881</v>
      </c>
      <c r="O41" s="491">
        <v>1296000</v>
      </c>
      <c r="P41" s="491" t="s">
        <v>915</v>
      </c>
      <c r="Q41" s="491">
        <v>250560</v>
      </c>
      <c r="R41" s="491"/>
      <c r="S41" s="491"/>
      <c r="T41" s="491"/>
      <c r="U41" s="491"/>
      <c r="V41" s="491"/>
      <c r="W41" s="491"/>
      <c r="X41" s="491"/>
      <c r="Y41" s="491"/>
      <c r="AF41" s="8" t="s">
        <v>1027</v>
      </c>
      <c r="AG41" s="503">
        <v>151800</v>
      </c>
    </row>
    <row r="42" spans="1:34">
      <c r="E42" s="491"/>
      <c r="G42" s="503"/>
      <c r="H42" s="499"/>
      <c r="I42" s="503"/>
      <c r="J42" s="491"/>
      <c r="K42" s="491"/>
      <c r="L42" s="491"/>
      <c r="M42" s="491"/>
      <c r="N42" s="491" t="s">
        <v>882</v>
      </c>
      <c r="O42" s="491">
        <v>18792000</v>
      </c>
      <c r="P42" s="491" t="s">
        <v>929</v>
      </c>
      <c r="Q42" s="491">
        <v>1933200</v>
      </c>
      <c r="R42" s="491"/>
      <c r="S42" s="491"/>
      <c r="T42" s="491"/>
      <c r="U42" s="491"/>
      <c r="V42" s="491"/>
      <c r="W42" s="491"/>
      <c r="X42" s="491"/>
      <c r="Y42" s="491"/>
      <c r="AF42" s="8" t="s">
        <v>1028</v>
      </c>
      <c r="AG42" s="503">
        <v>1175900</v>
      </c>
    </row>
    <row r="43" spans="1:34">
      <c r="E43" s="491"/>
      <c r="G43" s="503"/>
      <c r="H43" s="499"/>
      <c r="I43" s="503"/>
      <c r="J43" s="491"/>
      <c r="K43" s="491"/>
      <c r="L43" s="491"/>
      <c r="M43" s="491"/>
      <c r="N43" s="491" t="s">
        <v>883</v>
      </c>
      <c r="O43" s="491">
        <v>318745</v>
      </c>
      <c r="P43" s="491" t="s">
        <v>928</v>
      </c>
      <c r="Q43" s="491">
        <v>2484000</v>
      </c>
      <c r="R43" s="491"/>
      <c r="S43" s="491"/>
      <c r="T43" s="491"/>
      <c r="U43" s="491"/>
      <c r="V43" s="491"/>
      <c r="W43" s="491"/>
      <c r="X43" s="491"/>
      <c r="Y43" s="491"/>
      <c r="AF43" s="8" t="s">
        <v>1029</v>
      </c>
      <c r="AG43" s="503">
        <v>935000</v>
      </c>
    </row>
    <row r="44" spans="1:34">
      <c r="E44" s="491"/>
      <c r="G44" s="503"/>
      <c r="H44" s="499"/>
      <c r="I44" s="503"/>
      <c r="J44" s="491"/>
      <c r="K44" s="491"/>
      <c r="L44" s="491"/>
      <c r="M44" s="491"/>
      <c r="N44" s="491" t="s">
        <v>884</v>
      </c>
      <c r="O44" s="491">
        <v>1004400</v>
      </c>
      <c r="P44" s="491"/>
      <c r="Q44" s="491"/>
      <c r="R44" s="491"/>
      <c r="S44" s="491"/>
      <c r="T44" s="491"/>
      <c r="U44" s="491"/>
      <c r="V44" s="491"/>
      <c r="W44" s="491"/>
      <c r="X44" s="491"/>
      <c r="Y44" s="491"/>
      <c r="AF44" s="8" t="s">
        <v>1030</v>
      </c>
      <c r="AG44" s="503">
        <v>1870000</v>
      </c>
      <c r="AH44" s="8" t="s">
        <v>1031</v>
      </c>
    </row>
    <row r="45" spans="1:34">
      <c r="E45" s="491"/>
      <c r="G45" s="503"/>
      <c r="H45" s="499"/>
      <c r="I45" s="503"/>
      <c r="J45" s="491"/>
      <c r="K45" s="491"/>
      <c r="L45" s="491"/>
      <c r="M45" s="491"/>
      <c r="N45" s="491" t="s">
        <v>885</v>
      </c>
      <c r="O45" s="491">
        <v>14040000</v>
      </c>
      <c r="P45" s="491"/>
      <c r="Q45" s="491"/>
      <c r="R45" s="491"/>
      <c r="S45" s="491"/>
      <c r="T45" s="491"/>
      <c r="U45" s="491"/>
      <c r="V45" s="491"/>
      <c r="W45" s="491"/>
      <c r="X45" s="491"/>
      <c r="Y45" s="491"/>
      <c r="AG45" s="503"/>
    </row>
    <row r="46" spans="1:34">
      <c r="G46" s="503"/>
      <c r="H46" s="499"/>
      <c r="I46" s="503"/>
      <c r="J46" s="491"/>
      <c r="K46" s="491"/>
      <c r="L46" s="491"/>
      <c r="M46" s="491"/>
      <c r="N46" s="491"/>
      <c r="O46" s="491"/>
      <c r="P46" s="491"/>
      <c r="Q46" s="491"/>
      <c r="R46" s="491"/>
      <c r="S46" s="491"/>
      <c r="T46" s="491"/>
      <c r="U46" s="491"/>
      <c r="V46" s="491"/>
      <c r="W46" s="491"/>
      <c r="X46" s="491"/>
      <c r="Y46" s="491"/>
      <c r="AG46" s="503"/>
    </row>
    <row r="47" spans="1:34" s="515" customFormat="1" ht="12.75" thickBot="1">
      <c r="A47" s="511" t="s">
        <v>676</v>
      </c>
      <c r="B47" s="512"/>
      <c r="C47" s="512"/>
      <c r="D47" s="512"/>
      <c r="E47" s="513">
        <f>SUM(E32:E44)</f>
        <v>8202115</v>
      </c>
      <c r="F47" s="512"/>
      <c r="G47" s="513">
        <f>SUM(G32:G44)</f>
        <v>11202980</v>
      </c>
      <c r="H47" s="514"/>
      <c r="I47" s="513">
        <f>SUM(I32:I44)</f>
        <v>166790200</v>
      </c>
      <c r="J47" s="513"/>
      <c r="K47" s="513">
        <f>SUM(K32:K44)</f>
        <v>1276000</v>
      </c>
      <c r="L47" s="513"/>
      <c r="M47" s="513">
        <f>SUM(M32:M46)</f>
        <v>9278377</v>
      </c>
      <c r="N47" s="513"/>
      <c r="O47" s="513">
        <f>SUM(O32:O46)</f>
        <v>58862575</v>
      </c>
      <c r="P47" s="513"/>
      <c r="Q47" s="513">
        <f>SUM(Q32:Q46)</f>
        <v>15447510</v>
      </c>
      <c r="R47" s="513"/>
      <c r="S47" s="513">
        <f>SUM(S32:S46)</f>
        <v>51962580</v>
      </c>
      <c r="T47" s="513"/>
      <c r="U47" s="513">
        <f>SUM(U32:U46)</f>
        <v>14397115</v>
      </c>
      <c r="V47" s="513"/>
      <c r="W47" s="513">
        <f>SUM(W32:W46)</f>
        <v>2572900</v>
      </c>
      <c r="X47" s="513"/>
      <c r="Y47" s="513">
        <f>SUM(Y32:Y46)</f>
        <v>10618400</v>
      </c>
      <c r="AA47" s="513">
        <f>SUM(AA32:AA46)</f>
        <v>27891930</v>
      </c>
      <c r="AC47" s="513">
        <f>SUM(AC32:AC46)</f>
        <v>8622580</v>
      </c>
      <c r="AE47" s="513">
        <f>SUM(AE32:AE46)</f>
        <v>8526450</v>
      </c>
      <c r="AG47" s="513">
        <f>SUM(AG32:AG46)</f>
        <v>18688780</v>
      </c>
    </row>
  </sheetData>
  <mergeCells count="21">
    <mergeCell ref="R2:S2"/>
    <mergeCell ref="T2:U2"/>
    <mergeCell ref="D2:E2"/>
    <mergeCell ref="V2:W2"/>
    <mergeCell ref="X2:Y2"/>
    <mergeCell ref="Z2:AA2"/>
    <mergeCell ref="A1:H1"/>
    <mergeCell ref="AM1:AV1"/>
    <mergeCell ref="AW1:AX1"/>
    <mergeCell ref="A2:A3"/>
    <mergeCell ref="B2:B3"/>
    <mergeCell ref="F2:G2"/>
    <mergeCell ref="H2:I2"/>
    <mergeCell ref="J2:K2"/>
    <mergeCell ref="L2:M2"/>
    <mergeCell ref="N2:O2"/>
    <mergeCell ref="AB2:AC2"/>
    <mergeCell ref="AD2:AE2"/>
    <mergeCell ref="AX2:AX3"/>
    <mergeCell ref="P2:Q2"/>
    <mergeCell ref="AF2:AG2"/>
  </mergeCells>
  <phoneticPr fontId="8"/>
  <pageMargins left="1" right="1" top="1" bottom="1" header="0.5" footer="0.5"/>
  <pageSetup paperSize="9" scale="4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6AA75-53C4-46CF-A6C3-83A61F5688E1}">
  <dimension ref="A1:AMJ22"/>
  <sheetViews>
    <sheetView workbookViewId="0">
      <pane xSplit="7845"/>
      <selection activeCell="AS22" sqref="AS22"/>
      <selection pane="topRight"/>
    </sheetView>
  </sheetViews>
  <sheetFormatPr defaultRowHeight="14.25"/>
  <cols>
    <col min="1" max="1" width="12.875" style="11" customWidth="1"/>
    <col min="2" max="3" width="7.25" style="11" customWidth="1"/>
    <col min="4" max="4" width="11.875" style="12" customWidth="1"/>
    <col min="5" max="5" width="10.875" style="11" customWidth="1"/>
    <col min="6" max="6" width="11.625" style="11" customWidth="1"/>
    <col min="7" max="7" width="10.375" style="21" customWidth="1"/>
    <col min="8" max="8" width="10.25" style="11" customWidth="1"/>
    <col min="9" max="9" width="10.875" style="11" customWidth="1"/>
    <col min="10" max="10" width="9.5" style="12" customWidth="1"/>
    <col min="11" max="11" width="9.5" style="11" customWidth="1"/>
    <col min="12" max="12" width="11.125" style="11" customWidth="1"/>
    <col min="13" max="13" width="9.5" style="12" customWidth="1"/>
    <col min="14" max="14" width="9.5" style="11" customWidth="1"/>
    <col min="15" max="15" width="10" style="11" customWidth="1"/>
    <col min="16" max="16" width="10.25" style="12" customWidth="1"/>
    <col min="17" max="17" width="10.25" style="11" customWidth="1"/>
    <col min="18" max="18" width="11.5" style="11" customWidth="1"/>
    <col min="19" max="19" width="9.5" style="12" customWidth="1"/>
    <col min="20" max="21" width="9.5" style="11" customWidth="1"/>
    <col min="22" max="22" width="9.5" style="12" customWidth="1"/>
    <col min="23" max="23" width="10.25" style="11" customWidth="1"/>
    <col min="24" max="24" width="9.75" style="11" customWidth="1"/>
    <col min="25" max="25" width="9.5" style="12" customWidth="1"/>
    <col min="26" max="26" width="9.5" style="11" customWidth="1"/>
    <col min="27" max="27" width="9" style="11" customWidth="1"/>
    <col min="28" max="28" width="9.5" style="12" customWidth="1"/>
    <col min="29" max="29" width="9.5" style="11" customWidth="1"/>
    <col min="30" max="30" width="10.25" style="11" customWidth="1"/>
    <col min="31" max="31" width="9.625" style="12" customWidth="1"/>
    <col min="32" max="32" width="9.625" style="11" customWidth="1"/>
    <col min="33" max="33" width="9.875" style="11" customWidth="1"/>
    <col min="34" max="34" width="9.25" style="12" customWidth="1"/>
    <col min="35" max="35" width="10.5" style="11" customWidth="1"/>
    <col min="36" max="36" width="9.875" style="11" customWidth="1"/>
    <col min="37" max="37" width="11" style="12" customWidth="1"/>
    <col min="38" max="38" width="11" style="11" customWidth="1"/>
    <col min="39" max="39" width="9.375" style="11" customWidth="1"/>
    <col min="40" max="40" width="11" style="772" customWidth="1"/>
    <col min="41" max="41" width="10.5" style="11" customWidth="1"/>
    <col min="42" max="42" width="10.375" style="11" customWidth="1"/>
    <col min="43" max="43" width="9.375" style="772" customWidth="1"/>
    <col min="44" max="44" width="10.25" style="11" customWidth="1"/>
    <col min="45" max="45" width="10.375" style="11" customWidth="1"/>
    <col min="46" max="46" width="9.375" style="779" customWidth="1"/>
    <col min="47" max="47" width="10.25" style="11" customWidth="1"/>
    <col min="48" max="48" width="9.375" style="11" customWidth="1"/>
    <col min="49" max="49" width="9.375" style="772" customWidth="1"/>
    <col min="50" max="50" width="10.25" style="11" customWidth="1"/>
    <col min="51" max="51" width="9.375" style="11" customWidth="1"/>
    <col min="52" max="52" width="9.375" style="772" customWidth="1"/>
    <col min="53" max="53" width="10.25" style="11" customWidth="1"/>
    <col min="54" max="54" width="9.375" style="11" customWidth="1"/>
    <col min="55" max="55" width="9.375" style="772" customWidth="1"/>
    <col min="56" max="56" width="10.25" style="11" customWidth="1"/>
    <col min="57" max="57" width="9.375" style="11" customWidth="1"/>
    <col min="58" max="58" width="9.375" style="772" customWidth="1"/>
    <col min="59" max="59" width="10.25" style="11" customWidth="1"/>
    <col min="60" max="60" width="9.375" style="11" customWidth="1"/>
    <col min="61" max="61" width="9.375" style="772" customWidth="1"/>
    <col min="62" max="62" width="10.25" style="11" customWidth="1"/>
    <col min="63" max="63" width="9.375" style="11" customWidth="1"/>
    <col min="64" max="64" width="9.375" style="772" customWidth="1"/>
    <col min="65" max="65" width="10.25" style="11" customWidth="1"/>
    <col min="66" max="66" width="9.375" style="11" customWidth="1"/>
    <col min="67" max="67" width="9.375" style="772" customWidth="1"/>
    <col min="68" max="68" width="10.25" style="11" customWidth="1"/>
    <col min="69" max="69" width="9.375" style="11" customWidth="1"/>
    <col min="70" max="70" width="9.375" style="772" customWidth="1"/>
    <col min="71" max="71" width="10.25" style="11" customWidth="1"/>
    <col min="72" max="72" width="9.375" style="11" customWidth="1"/>
    <col min="73" max="73" width="9.375" style="772" customWidth="1"/>
    <col min="74" max="74" width="10.25" style="11" customWidth="1"/>
    <col min="75" max="75" width="9.375" style="11" customWidth="1"/>
    <col min="76" max="76" width="9.375" style="772" customWidth="1"/>
    <col min="77" max="77" width="10.25" style="11" customWidth="1"/>
    <col min="78" max="78" width="9.375" style="11" customWidth="1"/>
    <col min="79" max="79" width="9.375" style="772" customWidth="1"/>
    <col min="80" max="80" width="10.25" style="11" customWidth="1"/>
    <col min="81" max="81" width="9.375" style="11" customWidth="1"/>
    <col min="82" max="82" width="9.375" style="772" customWidth="1"/>
    <col min="83" max="83" width="10.25" style="11" customWidth="1"/>
    <col min="84" max="84" width="9.375" style="11" customWidth="1"/>
    <col min="85" max="85" width="9.375" style="772" customWidth="1"/>
    <col min="86" max="86" width="10.25" style="11" customWidth="1"/>
    <col min="87" max="87" width="9.375" style="11" customWidth="1"/>
    <col min="88" max="88" width="9.375" style="772" customWidth="1"/>
    <col min="89" max="89" width="10.25" style="11" customWidth="1"/>
    <col min="90" max="90" width="9.375" style="11" customWidth="1"/>
    <col min="91" max="91" width="9.375" style="772" customWidth="1"/>
    <col min="92" max="92" width="10.25" style="11" customWidth="1"/>
    <col min="93" max="93" width="9.375" style="11" customWidth="1"/>
    <col min="94" max="1024" width="7.25" style="11" customWidth="1"/>
  </cols>
  <sheetData>
    <row r="1" spans="1:93" ht="23.25" customHeight="1">
      <c r="A1" s="957" t="s">
        <v>1034</v>
      </c>
      <c r="B1" s="957"/>
      <c r="C1" s="957"/>
      <c r="D1" s="957"/>
      <c r="E1" s="957"/>
      <c r="F1" s="957"/>
      <c r="G1" s="957"/>
    </row>
    <row r="2" spans="1:93" s="3" customFormat="1" ht="14.25" customHeight="1">
      <c r="A2" s="958" t="s">
        <v>2</v>
      </c>
      <c r="B2" s="4" t="s">
        <v>4</v>
      </c>
      <c r="C2" s="13"/>
      <c r="D2" s="965" t="s">
        <v>626</v>
      </c>
      <c r="E2" s="966"/>
      <c r="F2" s="967"/>
      <c r="G2" s="965" t="s">
        <v>627</v>
      </c>
      <c r="H2" s="966"/>
      <c r="I2" s="967"/>
      <c r="J2" s="965" t="s">
        <v>628</v>
      </c>
      <c r="K2" s="966"/>
      <c r="L2" s="967"/>
      <c r="M2" s="965" t="s">
        <v>629</v>
      </c>
      <c r="N2" s="966"/>
      <c r="O2" s="967"/>
      <c r="P2" s="965" t="s">
        <v>630</v>
      </c>
      <c r="Q2" s="966"/>
      <c r="R2" s="967"/>
      <c r="S2" s="965" t="s">
        <v>631</v>
      </c>
      <c r="T2" s="966"/>
      <c r="U2" s="967"/>
      <c r="V2" s="965" t="s">
        <v>632</v>
      </c>
      <c r="W2" s="966"/>
      <c r="X2" s="967"/>
      <c r="Y2" s="965" t="s">
        <v>633</v>
      </c>
      <c r="Z2" s="966"/>
      <c r="AA2" s="967"/>
      <c r="AB2" s="965" t="s">
        <v>634</v>
      </c>
      <c r="AC2" s="966"/>
      <c r="AD2" s="967"/>
      <c r="AE2" s="965" t="s">
        <v>635</v>
      </c>
      <c r="AF2" s="966"/>
      <c r="AG2" s="967"/>
      <c r="AH2" s="965" t="s">
        <v>636</v>
      </c>
      <c r="AI2" s="966"/>
      <c r="AJ2" s="967"/>
      <c r="AK2" s="965" t="s">
        <v>637</v>
      </c>
      <c r="AL2" s="966"/>
      <c r="AM2" s="967"/>
      <c r="AN2" s="965" t="s">
        <v>638</v>
      </c>
      <c r="AO2" s="966"/>
      <c r="AP2" s="967"/>
      <c r="AQ2" s="965" t="s">
        <v>639</v>
      </c>
      <c r="AR2" s="966"/>
      <c r="AS2" s="967"/>
      <c r="AT2" s="965" t="s">
        <v>640</v>
      </c>
      <c r="AU2" s="966"/>
      <c r="AV2" s="967"/>
      <c r="AW2" s="965" t="s">
        <v>641</v>
      </c>
      <c r="AX2" s="966"/>
      <c r="AY2" s="967"/>
      <c r="AZ2" s="965" t="s">
        <v>642</v>
      </c>
      <c r="BA2" s="966"/>
      <c r="BB2" s="967"/>
      <c r="BC2" s="965" t="s">
        <v>643</v>
      </c>
      <c r="BD2" s="966"/>
      <c r="BE2" s="967"/>
      <c r="BF2" s="965" t="s">
        <v>644</v>
      </c>
      <c r="BG2" s="966"/>
      <c r="BH2" s="967"/>
      <c r="BI2" s="965" t="s">
        <v>645</v>
      </c>
      <c r="BJ2" s="966"/>
      <c r="BK2" s="967"/>
      <c r="BL2" s="965" t="s">
        <v>646</v>
      </c>
      <c r="BM2" s="966"/>
      <c r="BN2" s="967"/>
      <c r="BO2" s="965" t="s">
        <v>647</v>
      </c>
      <c r="BP2" s="966"/>
      <c r="BQ2" s="967"/>
      <c r="BR2" s="965" t="s">
        <v>648</v>
      </c>
      <c r="BS2" s="966"/>
      <c r="BT2" s="967"/>
      <c r="BU2" s="965" t="s">
        <v>649</v>
      </c>
      <c r="BV2" s="966"/>
      <c r="BW2" s="967"/>
      <c r="BX2" s="965" t="s">
        <v>650</v>
      </c>
      <c r="BY2" s="966"/>
      <c r="BZ2" s="967"/>
      <c r="CA2" s="965" t="s">
        <v>651</v>
      </c>
      <c r="CB2" s="966"/>
      <c r="CC2" s="967"/>
      <c r="CD2" s="965" t="s">
        <v>652</v>
      </c>
      <c r="CE2" s="966"/>
      <c r="CF2" s="967"/>
      <c r="CG2" s="965" t="s">
        <v>653</v>
      </c>
      <c r="CH2" s="966"/>
      <c r="CI2" s="966"/>
      <c r="CJ2" s="962" t="s">
        <v>654</v>
      </c>
      <c r="CK2" s="963"/>
      <c r="CL2" s="964"/>
      <c r="CM2" s="672"/>
    </row>
    <row r="3" spans="1:93" s="3" customFormat="1" ht="14.25" customHeight="1">
      <c r="A3" s="958"/>
      <c r="B3" s="4" t="s">
        <v>19</v>
      </c>
      <c r="C3" s="13"/>
      <c r="D3" s="5" t="s">
        <v>139</v>
      </c>
      <c r="E3" s="5" t="s">
        <v>140</v>
      </c>
      <c r="F3" s="14" t="s">
        <v>18</v>
      </c>
      <c r="G3" s="5" t="s">
        <v>139</v>
      </c>
      <c r="H3" s="5" t="s">
        <v>140</v>
      </c>
      <c r="I3" s="14" t="s">
        <v>18</v>
      </c>
      <c r="J3" s="5" t="s">
        <v>139</v>
      </c>
      <c r="K3" s="5" t="s">
        <v>140</v>
      </c>
      <c r="L3" s="14" t="s">
        <v>18</v>
      </c>
      <c r="M3" s="5" t="s">
        <v>139</v>
      </c>
      <c r="N3" s="5" t="s">
        <v>140</v>
      </c>
      <c r="O3" s="14" t="s">
        <v>18</v>
      </c>
      <c r="P3" s="5" t="s">
        <v>139</v>
      </c>
      <c r="Q3" s="5" t="s">
        <v>140</v>
      </c>
      <c r="R3" s="14" t="s">
        <v>18</v>
      </c>
      <c r="S3" s="5" t="s">
        <v>139</v>
      </c>
      <c r="T3" s="5" t="s">
        <v>140</v>
      </c>
      <c r="U3" s="14" t="s">
        <v>18</v>
      </c>
      <c r="V3" s="5" t="s">
        <v>139</v>
      </c>
      <c r="W3" s="5" t="s">
        <v>140</v>
      </c>
      <c r="X3" s="14" t="s">
        <v>18</v>
      </c>
      <c r="Y3" s="5" t="s">
        <v>139</v>
      </c>
      <c r="Z3" s="5" t="s">
        <v>140</v>
      </c>
      <c r="AA3" s="14" t="s">
        <v>18</v>
      </c>
      <c r="AB3" s="5" t="s">
        <v>139</v>
      </c>
      <c r="AC3" s="5" t="s">
        <v>140</v>
      </c>
      <c r="AD3" s="14" t="s">
        <v>18</v>
      </c>
      <c r="AE3" s="5" t="s">
        <v>139</v>
      </c>
      <c r="AF3" s="5" t="s">
        <v>140</v>
      </c>
      <c r="AG3" s="14" t="s">
        <v>18</v>
      </c>
      <c r="AH3" s="5" t="s">
        <v>139</v>
      </c>
      <c r="AI3" s="5" t="s">
        <v>140</v>
      </c>
      <c r="AJ3" s="14" t="s">
        <v>18</v>
      </c>
      <c r="AK3" s="5" t="s">
        <v>139</v>
      </c>
      <c r="AL3" s="5" t="s">
        <v>140</v>
      </c>
      <c r="AM3" s="14" t="s">
        <v>18</v>
      </c>
      <c r="AN3" s="773" t="s">
        <v>139</v>
      </c>
      <c r="AO3" s="5" t="s">
        <v>140</v>
      </c>
      <c r="AP3" s="14" t="s">
        <v>18</v>
      </c>
      <c r="AQ3" s="773" t="s">
        <v>139</v>
      </c>
      <c r="AR3" s="5" t="s">
        <v>140</v>
      </c>
      <c r="AS3" s="14" t="s">
        <v>18</v>
      </c>
      <c r="AT3" s="780" t="s">
        <v>139</v>
      </c>
      <c r="AU3" s="5" t="s">
        <v>140</v>
      </c>
      <c r="AV3" s="14" t="s">
        <v>18</v>
      </c>
      <c r="AW3" s="773" t="s">
        <v>139</v>
      </c>
      <c r="AX3" s="5" t="s">
        <v>140</v>
      </c>
      <c r="AY3" s="14" t="s">
        <v>18</v>
      </c>
      <c r="AZ3" s="773" t="s">
        <v>139</v>
      </c>
      <c r="BA3" s="5" t="s">
        <v>140</v>
      </c>
      <c r="BB3" s="14" t="s">
        <v>18</v>
      </c>
      <c r="BC3" s="773" t="s">
        <v>139</v>
      </c>
      <c r="BD3" s="5" t="s">
        <v>140</v>
      </c>
      <c r="BE3" s="14" t="s">
        <v>18</v>
      </c>
      <c r="BF3" s="773" t="s">
        <v>139</v>
      </c>
      <c r="BG3" s="5" t="s">
        <v>140</v>
      </c>
      <c r="BH3" s="14" t="s">
        <v>18</v>
      </c>
      <c r="BI3" s="773" t="s">
        <v>139</v>
      </c>
      <c r="BJ3" s="5" t="s">
        <v>140</v>
      </c>
      <c r="BK3" s="14" t="s">
        <v>18</v>
      </c>
      <c r="BL3" s="773" t="s">
        <v>139</v>
      </c>
      <c r="BM3" s="5" t="s">
        <v>140</v>
      </c>
      <c r="BN3" s="14" t="s">
        <v>18</v>
      </c>
      <c r="BO3" s="773" t="s">
        <v>139</v>
      </c>
      <c r="BP3" s="5" t="s">
        <v>140</v>
      </c>
      <c r="BQ3" s="14" t="s">
        <v>18</v>
      </c>
      <c r="BR3" s="773" t="s">
        <v>139</v>
      </c>
      <c r="BS3" s="5" t="s">
        <v>140</v>
      </c>
      <c r="BT3" s="14" t="s">
        <v>18</v>
      </c>
      <c r="BU3" s="773" t="s">
        <v>139</v>
      </c>
      <c r="BV3" s="5" t="s">
        <v>140</v>
      </c>
      <c r="BW3" s="14" t="s">
        <v>18</v>
      </c>
      <c r="BX3" s="773" t="s">
        <v>139</v>
      </c>
      <c r="BY3" s="5" t="s">
        <v>140</v>
      </c>
      <c r="BZ3" s="14" t="s">
        <v>18</v>
      </c>
      <c r="CA3" s="773" t="s">
        <v>139</v>
      </c>
      <c r="CB3" s="5" t="s">
        <v>140</v>
      </c>
      <c r="CC3" s="14" t="s">
        <v>18</v>
      </c>
      <c r="CD3" s="773" t="s">
        <v>139</v>
      </c>
      <c r="CE3" s="5" t="s">
        <v>140</v>
      </c>
      <c r="CF3" s="14" t="s">
        <v>18</v>
      </c>
      <c r="CG3" s="773" t="s">
        <v>139</v>
      </c>
      <c r="CH3" s="5" t="s">
        <v>140</v>
      </c>
      <c r="CI3" s="14" t="s">
        <v>18</v>
      </c>
      <c r="CJ3" s="773" t="s">
        <v>139</v>
      </c>
      <c r="CK3" s="5" t="s">
        <v>140</v>
      </c>
      <c r="CL3" s="14" t="s">
        <v>18</v>
      </c>
      <c r="CM3" s="672"/>
    </row>
    <row r="4" spans="1:93" s="15" customFormat="1" ht="11.25">
      <c r="A4" s="15" t="s">
        <v>141</v>
      </c>
      <c r="D4" s="16"/>
      <c r="G4" s="17"/>
      <c r="J4" s="16"/>
      <c r="M4" s="16"/>
      <c r="P4" s="16"/>
      <c r="S4" s="16"/>
      <c r="V4" s="16"/>
      <c r="Y4" s="16"/>
      <c r="AB4" s="16"/>
      <c r="AE4" s="16"/>
      <c r="AH4" s="16"/>
      <c r="AK4" s="16"/>
      <c r="AN4" s="774"/>
      <c r="AQ4" s="774"/>
      <c r="AT4" s="781"/>
      <c r="AU4" s="318" t="s">
        <v>734</v>
      </c>
      <c r="AV4" s="15">
        <f>③タイプ別面積・管理費等額!M127</f>
        <v>1736250.8963400736</v>
      </c>
      <c r="AW4" s="774"/>
      <c r="AZ4" s="774"/>
      <c r="BC4" s="774"/>
      <c r="BF4" s="774"/>
      <c r="BI4" s="774"/>
      <c r="BL4" s="774"/>
      <c r="BO4" s="774"/>
      <c r="BR4" s="774"/>
      <c r="BU4" s="774"/>
      <c r="BX4" s="774"/>
      <c r="CA4" s="774"/>
      <c r="CD4" s="774"/>
      <c r="CG4" s="774"/>
      <c r="CJ4" s="774"/>
      <c r="CM4" s="774"/>
    </row>
    <row r="5" spans="1:93" s="18" customFormat="1" ht="11.25">
      <c r="A5" s="18" t="s">
        <v>142</v>
      </c>
      <c r="D5" s="19">
        <v>15799134</v>
      </c>
      <c r="E5" s="18">
        <v>44283015</v>
      </c>
      <c r="F5" s="691">
        <f>SUM(D5+E5)</f>
        <v>60082149</v>
      </c>
      <c r="G5" s="20">
        <v>15328412</v>
      </c>
      <c r="H5" s="18">
        <v>42341955</v>
      </c>
      <c r="I5" s="691">
        <f>SUM(G5+H5)</f>
        <v>57670367</v>
      </c>
      <c r="J5" s="19">
        <v>15248626</v>
      </c>
      <c r="K5" s="18">
        <v>48506244</v>
      </c>
      <c r="L5" s="691">
        <f>SUM(J5+K5)</f>
        <v>63754870</v>
      </c>
      <c r="M5" s="19">
        <v>14745969</v>
      </c>
      <c r="N5" s="18">
        <v>48717851</v>
      </c>
      <c r="O5" s="691">
        <f>SUM(M5+N5)</f>
        <v>63463820</v>
      </c>
      <c r="P5" s="19">
        <v>14563712</v>
      </c>
      <c r="Q5" s="18">
        <v>51952891</v>
      </c>
      <c r="R5" s="691">
        <f>SUM(P5+Q5)</f>
        <v>66516603</v>
      </c>
      <c r="S5" s="19">
        <v>20755133</v>
      </c>
      <c r="T5" s="18">
        <v>50488915</v>
      </c>
      <c r="U5" s="691">
        <f>SUM(S5+T5)</f>
        <v>71244048</v>
      </c>
      <c r="V5" s="19">
        <v>20823726</v>
      </c>
      <c r="W5" s="18">
        <v>58316367</v>
      </c>
      <c r="X5" s="691">
        <f>SUM(V5+W5)</f>
        <v>79140093</v>
      </c>
      <c r="Y5" s="19">
        <v>21695254</v>
      </c>
      <c r="Z5" s="18">
        <v>57643297</v>
      </c>
      <c r="AA5" s="691">
        <f>SUM(Y5+Z5)</f>
        <v>79338551</v>
      </c>
      <c r="AB5" s="19">
        <v>21211585</v>
      </c>
      <c r="AC5" s="18">
        <v>58458901</v>
      </c>
      <c r="AD5" s="691">
        <f>SUM(AB5+AC5)</f>
        <v>79670486</v>
      </c>
      <c r="AE5" s="19">
        <v>20770057</v>
      </c>
      <c r="AF5" s="18">
        <v>50933503</v>
      </c>
      <c r="AG5" s="691">
        <f>SUM(AE5+AF5)</f>
        <v>71703560</v>
      </c>
      <c r="AH5" s="19">
        <v>20899294</v>
      </c>
      <c r="AI5" s="18">
        <v>51983211</v>
      </c>
      <c r="AJ5" s="691">
        <f>SUM(AH5:AI5)</f>
        <v>72882505</v>
      </c>
      <c r="AK5" s="19">
        <v>23622055</v>
      </c>
      <c r="AL5" s="18">
        <v>64241539</v>
      </c>
      <c r="AM5" s="691">
        <f>SUM(AK5:AL5)</f>
        <v>87863594</v>
      </c>
      <c r="AN5" s="775">
        <v>21529949</v>
      </c>
      <c r="AO5" s="18">
        <v>60033487</v>
      </c>
      <c r="AP5" s="691">
        <f>SUM(AN5:AO5)</f>
        <v>81563436</v>
      </c>
      <c r="AQ5" s="775">
        <v>22181458</v>
      </c>
      <c r="AR5" s="18">
        <v>60000986</v>
      </c>
      <c r="AS5" s="691">
        <f>SUM(AQ5:AR5)</f>
        <v>82182444</v>
      </c>
      <c r="AT5" s="782">
        <v>22894360</v>
      </c>
      <c r="AU5" s="18">
        <v>64254444</v>
      </c>
      <c r="AV5" s="18">
        <f>SUM(AT5:AU5)</f>
        <v>87148804</v>
      </c>
      <c r="AW5" s="775"/>
      <c r="AZ5" s="775"/>
      <c r="BC5" s="775"/>
      <c r="BF5" s="775"/>
      <c r="BI5" s="775"/>
      <c r="BL5" s="775"/>
      <c r="BO5" s="775"/>
      <c r="BR5" s="775"/>
      <c r="BU5" s="775"/>
      <c r="BX5" s="775"/>
      <c r="CA5" s="775"/>
      <c r="CD5" s="775"/>
      <c r="CG5" s="775"/>
      <c r="CJ5" s="775"/>
      <c r="CM5" s="775"/>
    </row>
    <row r="6" spans="1:93" s="18" customFormat="1" ht="11.25">
      <c r="A6" s="18" t="s">
        <v>143</v>
      </c>
      <c r="D6" s="19">
        <v>14302646</v>
      </c>
      <c r="E6" s="18">
        <v>43284779</v>
      </c>
      <c r="F6" s="691">
        <f>SUM(D6+E6)</f>
        <v>57587425</v>
      </c>
      <c r="G6" s="20">
        <v>14319846</v>
      </c>
      <c r="H6" s="18">
        <v>40868786</v>
      </c>
      <c r="I6" s="691">
        <f>SUM(G6+H6)</f>
        <v>55188632</v>
      </c>
      <c r="J6" s="19">
        <v>14385198</v>
      </c>
      <c r="K6" s="18">
        <v>48294565</v>
      </c>
      <c r="L6" s="691">
        <f>SUM(J6+K6)</f>
        <v>62679763</v>
      </c>
      <c r="M6" s="19">
        <v>14534040</v>
      </c>
      <c r="N6" s="18">
        <v>50687167</v>
      </c>
      <c r="O6" s="691">
        <f>SUM(M6+N6)</f>
        <v>65221207</v>
      </c>
      <c r="P6" s="19">
        <v>15418353</v>
      </c>
      <c r="Q6" s="18">
        <v>52694085</v>
      </c>
      <c r="R6" s="691">
        <f>SUM(P6+Q6)</f>
        <v>68112438</v>
      </c>
      <c r="S6" s="19">
        <v>21839697</v>
      </c>
      <c r="T6" s="18">
        <v>58255364</v>
      </c>
      <c r="U6" s="691">
        <f>SUM(S6+T6)</f>
        <v>80095061</v>
      </c>
      <c r="V6" s="19">
        <v>20431542</v>
      </c>
      <c r="W6" s="18">
        <v>57938447</v>
      </c>
      <c r="X6" s="691">
        <f>SUM(V6+W6)</f>
        <v>78369989</v>
      </c>
      <c r="Y6" s="19">
        <v>19688303</v>
      </c>
      <c r="Z6" s="18">
        <v>61188465</v>
      </c>
      <c r="AA6" s="691">
        <f>SUM(Y6+Z6)</f>
        <v>80876768</v>
      </c>
      <c r="AB6" s="19">
        <v>20835160</v>
      </c>
      <c r="AC6" s="18">
        <v>58463241</v>
      </c>
      <c r="AD6" s="691">
        <f>SUM(AB6+AC6)</f>
        <v>79298401</v>
      </c>
      <c r="AE6" s="19">
        <v>19528964</v>
      </c>
      <c r="AF6" s="18">
        <v>51788094</v>
      </c>
      <c r="AG6" s="691">
        <f>SUM(AE6+AF6)</f>
        <v>71317058</v>
      </c>
      <c r="AH6" s="19">
        <v>27201379</v>
      </c>
      <c r="AI6" s="18">
        <v>55843143</v>
      </c>
      <c r="AJ6" s="691">
        <f>SUM(AH6:AI6)</f>
        <v>83044522</v>
      </c>
      <c r="AK6" s="19">
        <v>23551500</v>
      </c>
      <c r="AL6" s="18">
        <v>69294146</v>
      </c>
      <c r="AM6" s="691">
        <f>SUM(AK6:AL6)</f>
        <v>92845646</v>
      </c>
      <c r="AN6" s="775">
        <v>23137740</v>
      </c>
      <c r="AO6" s="18">
        <v>61861065</v>
      </c>
      <c r="AP6" s="691">
        <f>SUM(AN6:AO6)</f>
        <v>84998805</v>
      </c>
      <c r="AQ6" s="775">
        <v>22181458</v>
      </c>
      <c r="AR6" s="18">
        <v>60000986</v>
      </c>
      <c r="AS6" s="691">
        <f>SUM(AQ6:AR6)</f>
        <v>82182444</v>
      </c>
      <c r="AT6" s="782"/>
      <c r="AW6" s="775"/>
      <c r="AZ6" s="775"/>
      <c r="BC6" s="775"/>
      <c r="BF6" s="775"/>
      <c r="BI6" s="775"/>
      <c r="BL6" s="775"/>
      <c r="BO6" s="775"/>
      <c r="BR6" s="775"/>
      <c r="BU6" s="775"/>
      <c r="BX6" s="775"/>
      <c r="CA6" s="775"/>
      <c r="CD6" s="775"/>
      <c r="CG6" s="775"/>
      <c r="CJ6" s="775"/>
      <c r="CM6" s="775"/>
    </row>
    <row r="7" spans="1:93" s="18" customFormat="1" ht="11.25">
      <c r="D7" s="19"/>
      <c r="G7" s="20"/>
      <c r="J7" s="19"/>
      <c r="M7" s="19"/>
      <c r="P7" s="19"/>
      <c r="S7" s="19"/>
      <c r="V7" s="19"/>
      <c r="Y7" s="19"/>
      <c r="AB7" s="19"/>
      <c r="AE7" s="19"/>
      <c r="AH7" s="19"/>
      <c r="AK7" s="19"/>
      <c r="AN7" s="775"/>
      <c r="AQ7" s="775"/>
      <c r="AT7" s="782"/>
      <c r="AW7" s="775"/>
      <c r="AZ7" s="775"/>
      <c r="BC7" s="775"/>
      <c r="BF7" s="775"/>
      <c r="BI7" s="775"/>
      <c r="BL7" s="775"/>
      <c r="BO7" s="775"/>
      <c r="BR7" s="775"/>
      <c r="BU7" s="775"/>
      <c r="BX7" s="775"/>
      <c r="CA7" s="775"/>
      <c r="CD7" s="775"/>
      <c r="CG7" s="775"/>
      <c r="CJ7" s="775"/>
      <c r="CM7" s="775"/>
    </row>
    <row r="8" spans="1:93" s="18" customFormat="1" ht="11.25">
      <c r="A8" s="18" t="s">
        <v>144</v>
      </c>
      <c r="D8" s="19">
        <f>SUM(D5,-D6)</f>
        <v>1496488</v>
      </c>
      <c r="E8" s="18">
        <f>SUM(E5,-E6)</f>
        <v>998236</v>
      </c>
      <c r="F8" s="691">
        <f>SUM(D8+E8)</f>
        <v>2494724</v>
      </c>
      <c r="G8" s="20">
        <f>SUM(G5,-G6)</f>
        <v>1008566</v>
      </c>
      <c r="H8" s="18">
        <f>SUM(H5,-H6)</f>
        <v>1473169</v>
      </c>
      <c r="I8" s="691">
        <f>SUM(G8+H8)</f>
        <v>2481735</v>
      </c>
      <c r="J8" s="19">
        <f>SUM(J5,-J6)</f>
        <v>863428</v>
      </c>
      <c r="K8" s="18">
        <f>SUM(K5,-K6)</f>
        <v>211679</v>
      </c>
      <c r="L8" s="691">
        <f>SUM(J8+K8)</f>
        <v>1075107</v>
      </c>
      <c r="M8" s="19">
        <f>SUM(M5,-M6)</f>
        <v>211929</v>
      </c>
      <c r="N8" s="18">
        <f>SUM(N5,-N6)</f>
        <v>-1969316</v>
      </c>
      <c r="O8" s="691">
        <f>SUM(M8+N8)</f>
        <v>-1757387</v>
      </c>
      <c r="P8" s="19">
        <f>SUM(P5,-P6)</f>
        <v>-854641</v>
      </c>
      <c r="Q8" s="18">
        <f>SUM(Q5,-Q6)</f>
        <v>-741194</v>
      </c>
      <c r="R8" s="691">
        <f>SUM(P8+Q8)</f>
        <v>-1595835</v>
      </c>
      <c r="S8" s="19">
        <f>SUM(S5,-S6)</f>
        <v>-1084564</v>
      </c>
      <c r="T8" s="18">
        <f>SUM(T5,-T6)</f>
        <v>-7766449</v>
      </c>
      <c r="U8" s="691">
        <f>SUM(S8+T8)</f>
        <v>-8851013</v>
      </c>
      <c r="V8" s="19">
        <f>SUM(V5,-V6)</f>
        <v>392184</v>
      </c>
      <c r="W8" s="18">
        <f>SUM(W5,-W6)</f>
        <v>377920</v>
      </c>
      <c r="X8" s="691">
        <f>SUM(V8+W8)</f>
        <v>770104</v>
      </c>
      <c r="Y8" s="19">
        <f>SUM(Y5,-Y6)</f>
        <v>2006951</v>
      </c>
      <c r="Z8" s="18">
        <f>SUM(Z5,-Z6)</f>
        <v>-3545168</v>
      </c>
      <c r="AA8" s="691">
        <f>SUM(Y8+Z8)</f>
        <v>-1538217</v>
      </c>
      <c r="AB8" s="19">
        <f>SUM(AB5,-AB6)</f>
        <v>376425</v>
      </c>
      <c r="AC8" s="18">
        <f>SUM(AC5,-AC6)</f>
        <v>-4340</v>
      </c>
      <c r="AD8" s="691">
        <f>SUM(AB8+AC8)</f>
        <v>372085</v>
      </c>
      <c r="AE8" s="19">
        <f>SUM(AE5,-AE6)</f>
        <v>1241093</v>
      </c>
      <c r="AF8" s="18">
        <f>SUM(AF5,-AF6)</f>
        <v>-854591</v>
      </c>
      <c r="AG8" s="691">
        <f>SUM(AE8+AF8)</f>
        <v>386502</v>
      </c>
      <c r="AH8" s="19">
        <f>SUM(AH5,-AH6)</f>
        <v>-6302085</v>
      </c>
      <c r="AI8" s="18">
        <f>SUM(AI5,-AI6)</f>
        <v>-3859932</v>
      </c>
      <c r="AJ8" s="691">
        <f>SUM(AH8+AI8)</f>
        <v>-10162017</v>
      </c>
      <c r="AK8" s="19">
        <f>SUM(AK5,-AK6)</f>
        <v>70555</v>
      </c>
      <c r="AL8" s="18">
        <f>SUM(AL5,-AL6)</f>
        <v>-5052607</v>
      </c>
      <c r="AM8" s="691">
        <f>SUM(AK8+AL8)</f>
        <v>-4982052</v>
      </c>
      <c r="AN8" s="775">
        <f>SUM(AN5,-AN6)</f>
        <v>-1607791</v>
      </c>
      <c r="AO8" s="18">
        <f>SUM(AO5,-AO6)</f>
        <v>-1827578</v>
      </c>
      <c r="AP8" s="691">
        <f>SUM(AN8+AO8)</f>
        <v>-3435369</v>
      </c>
      <c r="AQ8" s="775">
        <f>SUM(AQ5,-AQ6)</f>
        <v>0</v>
      </c>
      <c r="AR8" s="18">
        <f>SUM(AR5,-AR6)</f>
        <v>0</v>
      </c>
      <c r="AS8" s="691">
        <f>SUM(AQ8+AR8)</f>
        <v>0</v>
      </c>
      <c r="AT8" s="782">
        <f>SUM(AT5,-AT6)</f>
        <v>22894360</v>
      </c>
      <c r="AU8" s="18">
        <f>SUM(AU5,-AU6)</f>
        <v>64254444</v>
      </c>
      <c r="AV8" s="18">
        <f>SUM(AT8+AU8)</f>
        <v>87148804</v>
      </c>
      <c r="AW8" s="775">
        <f>SUM(AW5,-AW6)</f>
        <v>0</v>
      </c>
      <c r="AX8" s="18">
        <f>SUM(AX5,-AX6)</f>
        <v>0</v>
      </c>
      <c r="AY8" s="18">
        <f>SUM(AW8+AX8)</f>
        <v>0</v>
      </c>
      <c r="AZ8" s="775">
        <f>SUM(AZ5,-AZ6)</f>
        <v>0</v>
      </c>
      <c r="BA8" s="18">
        <f>SUM(BA5,-BA6)</f>
        <v>0</v>
      </c>
      <c r="BB8" s="18">
        <f>SUM(AZ8+BA8)</f>
        <v>0</v>
      </c>
      <c r="BC8" s="775">
        <f>SUM(BC5,-BC6)</f>
        <v>0</v>
      </c>
      <c r="BD8" s="18">
        <f>SUM(BD5,-BD6)</f>
        <v>0</v>
      </c>
      <c r="BE8" s="18">
        <f>SUM(BC8+BD8)</f>
        <v>0</v>
      </c>
      <c r="BF8" s="775">
        <f>SUM(BF5,-BF6)</f>
        <v>0</v>
      </c>
      <c r="BG8" s="18">
        <f>SUM(BG5,-BG6)</f>
        <v>0</v>
      </c>
      <c r="BH8" s="18">
        <f>SUM(BF8+BG8)</f>
        <v>0</v>
      </c>
      <c r="BI8" s="775">
        <f>SUM(BI5,-BI6)</f>
        <v>0</v>
      </c>
      <c r="BJ8" s="18">
        <f>SUM(BJ5,-BJ6)</f>
        <v>0</v>
      </c>
      <c r="BK8" s="18">
        <f>SUM(BI8+BJ8)</f>
        <v>0</v>
      </c>
      <c r="BL8" s="775">
        <f>SUM(BL5,-BL6)</f>
        <v>0</v>
      </c>
      <c r="BM8" s="18">
        <f>SUM(BM5,-BM6)</f>
        <v>0</v>
      </c>
      <c r="BN8" s="18">
        <f>SUM(BL8+BM8)</f>
        <v>0</v>
      </c>
      <c r="BO8" s="775">
        <f>SUM(BO5,-BO6)</f>
        <v>0</v>
      </c>
      <c r="BP8" s="18">
        <f>SUM(BP5,-BP6)</f>
        <v>0</v>
      </c>
      <c r="BQ8" s="18">
        <f>SUM(BO8+BP8)</f>
        <v>0</v>
      </c>
      <c r="BR8" s="775">
        <f>SUM(BR5,-BR6)</f>
        <v>0</v>
      </c>
      <c r="BS8" s="18">
        <f>SUM(BS5,-BS6)</f>
        <v>0</v>
      </c>
      <c r="BT8" s="18">
        <f>SUM(BR8+BS8)</f>
        <v>0</v>
      </c>
      <c r="BU8" s="775">
        <f>SUM(BU5,-BU6)</f>
        <v>0</v>
      </c>
      <c r="BV8" s="18">
        <f>SUM(BV5,-BV6)</f>
        <v>0</v>
      </c>
      <c r="BW8" s="18">
        <f>SUM(BU8+BV8)</f>
        <v>0</v>
      </c>
      <c r="BX8" s="775">
        <f>SUM(BX5,-BX6)</f>
        <v>0</v>
      </c>
      <c r="BY8" s="18">
        <f>SUM(BY5,-BY6)</f>
        <v>0</v>
      </c>
      <c r="BZ8" s="18">
        <f>SUM(BX8+BY8)</f>
        <v>0</v>
      </c>
      <c r="CA8" s="775">
        <f>SUM(CA5,-CA6)</f>
        <v>0</v>
      </c>
      <c r="CB8" s="18">
        <f>SUM(CB5,-CB6)</f>
        <v>0</v>
      </c>
      <c r="CC8" s="18">
        <f>SUM(CA8+CB8)</f>
        <v>0</v>
      </c>
      <c r="CD8" s="775">
        <f>SUM(CD5,-CD6)</f>
        <v>0</v>
      </c>
      <c r="CE8" s="18">
        <f>SUM(CE5,-CE6)</f>
        <v>0</v>
      </c>
      <c r="CF8" s="18">
        <f>SUM(CD8+CE8)</f>
        <v>0</v>
      </c>
      <c r="CG8" s="775">
        <f>SUM(CG5,-CG6)</f>
        <v>0</v>
      </c>
      <c r="CH8" s="18">
        <f>SUM(CH5,-CH6)</f>
        <v>0</v>
      </c>
      <c r="CI8" s="18">
        <f>SUM(CG8+CH8)</f>
        <v>0</v>
      </c>
      <c r="CJ8" s="775">
        <f>SUM(CJ5,-CJ6)</f>
        <v>0</v>
      </c>
      <c r="CK8" s="18">
        <f>SUM(CK5,-CK6)</f>
        <v>0</v>
      </c>
      <c r="CL8" s="18">
        <f>SUM(CJ8+CK8)</f>
        <v>0</v>
      </c>
      <c r="CM8" s="775">
        <f>SUM(CM5,-CM6)</f>
        <v>0</v>
      </c>
      <c r="CN8" s="18">
        <f>SUM(CN5,-CN6)</f>
        <v>0</v>
      </c>
      <c r="CO8" s="18">
        <f>SUM(CM8+CN8)</f>
        <v>0</v>
      </c>
    </row>
    <row r="9" spans="1:93" s="18" customFormat="1" ht="11.25">
      <c r="A9" s="18" t="s">
        <v>145</v>
      </c>
      <c r="D9" s="19">
        <v>21025741</v>
      </c>
      <c r="E9" s="18">
        <v>12061498</v>
      </c>
      <c r="F9" s="691">
        <f>SUM(D9+E9)</f>
        <v>33087239</v>
      </c>
      <c r="G9" s="20">
        <f>SUM(D12)</f>
        <v>22522229</v>
      </c>
      <c r="H9" s="18">
        <f>SUM(E12)</f>
        <v>11831328</v>
      </c>
      <c r="I9" s="691">
        <f>SUM(G9+H9)</f>
        <v>34353557</v>
      </c>
      <c r="J9" s="19">
        <f>SUM(G12)</f>
        <v>23530795</v>
      </c>
      <c r="K9" s="18">
        <f>SUM(H12)</f>
        <v>13238027</v>
      </c>
      <c r="L9" s="691">
        <f>SUM(J9+K9)</f>
        <v>36768822</v>
      </c>
      <c r="M9" s="19">
        <f>SUM(J12)</f>
        <v>24394223</v>
      </c>
      <c r="N9" s="18">
        <f>SUM(K12)</f>
        <v>13449706</v>
      </c>
      <c r="O9" s="691">
        <f>SUM(M9+N9)</f>
        <v>37843929</v>
      </c>
      <c r="P9" s="19">
        <f>SUM(M12)</f>
        <v>24606152</v>
      </c>
      <c r="Q9" s="18">
        <f>SUM(N12)</f>
        <v>11480390</v>
      </c>
      <c r="R9" s="691">
        <f>SUM(P9+Q9)</f>
        <v>36086542</v>
      </c>
      <c r="S9" s="19">
        <f>SUM(P12)</f>
        <v>23752411</v>
      </c>
      <c r="T9" s="18">
        <f>SUM(Q12)</f>
        <v>10738296</v>
      </c>
      <c r="U9" s="691">
        <f>SUM(S9+T9)</f>
        <v>34490707</v>
      </c>
      <c r="V9" s="19">
        <f>SUM(S12)</f>
        <v>22667847</v>
      </c>
      <c r="W9" s="18">
        <f>SUM(T12)</f>
        <v>2971847</v>
      </c>
      <c r="X9" s="691">
        <f>SUM(V9+W9)</f>
        <v>25639694</v>
      </c>
      <c r="Y9" s="19">
        <f>SUM(V12)</f>
        <v>22827420</v>
      </c>
      <c r="Z9" s="18">
        <f>SUM(W12)</f>
        <v>1781137</v>
      </c>
      <c r="AA9" s="18">
        <f>SUM(Y9+Z9)</f>
        <v>24608557</v>
      </c>
      <c r="AB9" s="19">
        <f>SUM(Y12)</f>
        <v>24754689</v>
      </c>
      <c r="AC9" s="18">
        <f>SUM(Z12)</f>
        <v>-3136679</v>
      </c>
      <c r="AD9" s="18">
        <f>SUM(AB9+AC9)</f>
        <v>21618010</v>
      </c>
      <c r="AE9" s="19">
        <f>SUM(AB12)</f>
        <v>24904142</v>
      </c>
      <c r="AF9" s="18">
        <f>SUM(AC12)</f>
        <v>-4657466</v>
      </c>
      <c r="AG9" s="691">
        <f>SUM(AE9+AF9)</f>
        <v>20246676</v>
      </c>
      <c r="AH9" s="19">
        <f>SUM(AE12)</f>
        <v>25909401</v>
      </c>
      <c r="AI9" s="18">
        <f>SUM(AF12)</f>
        <v>-6829861</v>
      </c>
      <c r="AJ9" s="691">
        <f>SUM(AH9+AI9)</f>
        <v>19079540</v>
      </c>
      <c r="AK9" s="19">
        <f>SUM(AH12)</f>
        <v>19365546</v>
      </c>
      <c r="AL9" s="18">
        <f>SUM(AI12)</f>
        <v>-12047486</v>
      </c>
      <c r="AM9" s="691">
        <f>SUM(AK9+AL9)</f>
        <v>7318060</v>
      </c>
      <c r="AN9" s="775">
        <f>SUM(AK12)</f>
        <v>19117706</v>
      </c>
      <c r="AO9" s="18">
        <f>SUM(AL12)</f>
        <v>-18904333</v>
      </c>
      <c r="AP9" s="691">
        <f>SUM(AN9+AO9)</f>
        <v>213373</v>
      </c>
      <c r="AQ9" s="775">
        <f>SUM(AN12)</f>
        <v>17244202</v>
      </c>
      <c r="AR9" s="18">
        <f>SUM(AO12)</f>
        <v>-22357649</v>
      </c>
      <c r="AS9" s="691">
        <f>SUM(AQ9+AR9)</f>
        <v>-5113447</v>
      </c>
      <c r="AT9" s="782">
        <f>SUM(AQ12)</f>
        <v>17244202</v>
      </c>
      <c r="AU9" s="18">
        <f>SUM(AR12)</f>
        <v>-22357649</v>
      </c>
      <c r="AV9" s="18">
        <f>SUM(AT9+AU9)</f>
        <v>-5113447</v>
      </c>
      <c r="AW9" s="775">
        <f>SUM(AT12)</f>
        <v>40138562</v>
      </c>
      <c r="AX9" s="18">
        <f>SUM(AU12)</f>
        <v>41896795</v>
      </c>
      <c r="AY9" s="18">
        <f>SUM(AW9+AX9)</f>
        <v>82035357</v>
      </c>
      <c r="AZ9" s="775">
        <f>SUM(AW12)</f>
        <v>40138562</v>
      </c>
      <c r="BA9" s="18">
        <f>SUM(AX12)</f>
        <v>41896795</v>
      </c>
      <c r="BB9" s="18">
        <f>SUM(AZ9+BA9)</f>
        <v>82035357</v>
      </c>
      <c r="BC9" s="775">
        <f>SUM(AZ12)</f>
        <v>40138562</v>
      </c>
      <c r="BD9" s="18">
        <f>SUM(BA12)</f>
        <v>41896795</v>
      </c>
      <c r="BE9" s="18">
        <f>SUM(BC9+BD9)</f>
        <v>82035357</v>
      </c>
      <c r="BF9" s="775">
        <f>SUM(BC12)</f>
        <v>40138562</v>
      </c>
      <c r="BG9" s="18">
        <f>SUM(BD12)</f>
        <v>41896795</v>
      </c>
      <c r="BH9" s="18">
        <f>SUM(BF9+BG9)</f>
        <v>82035357</v>
      </c>
      <c r="BI9" s="775">
        <f>SUM(BF12)</f>
        <v>40138562</v>
      </c>
      <c r="BJ9" s="18">
        <f>SUM(BG12)</f>
        <v>41896795</v>
      </c>
      <c r="BK9" s="18">
        <f>SUM(BI9+BJ9)</f>
        <v>82035357</v>
      </c>
      <c r="BL9" s="775">
        <f>SUM(BI12)</f>
        <v>40138562</v>
      </c>
      <c r="BM9" s="18">
        <f>SUM(BJ12)</f>
        <v>41896795</v>
      </c>
      <c r="BN9" s="18">
        <f>SUM(BL9+BM9)</f>
        <v>82035357</v>
      </c>
      <c r="BO9" s="775">
        <f>SUM(BL12)</f>
        <v>40138562</v>
      </c>
      <c r="BP9" s="18">
        <f>SUM(BM12)</f>
        <v>41896795</v>
      </c>
      <c r="BQ9" s="18">
        <f>SUM(BO9+BP9)</f>
        <v>82035357</v>
      </c>
      <c r="BR9" s="775">
        <f>SUM(BO12)</f>
        <v>40138562</v>
      </c>
      <c r="BS9" s="18">
        <f>SUM(BP12)</f>
        <v>41896795</v>
      </c>
      <c r="BT9" s="18">
        <f>SUM(BR9+BS9)</f>
        <v>82035357</v>
      </c>
      <c r="BU9" s="775">
        <f>SUM(BR12)</f>
        <v>40138562</v>
      </c>
      <c r="BV9" s="18">
        <f>SUM(BS12)</f>
        <v>41896795</v>
      </c>
      <c r="BW9" s="18">
        <f>SUM(BU9+BV9)</f>
        <v>82035357</v>
      </c>
      <c r="BX9" s="775">
        <f>SUM(BU12)</f>
        <v>40138562</v>
      </c>
      <c r="BY9" s="18">
        <f>SUM(BV12)</f>
        <v>41896795</v>
      </c>
      <c r="BZ9" s="18">
        <f>SUM(BX9+BY9)</f>
        <v>82035357</v>
      </c>
      <c r="CA9" s="775">
        <f>SUM(BX12)</f>
        <v>40138562</v>
      </c>
      <c r="CB9" s="18">
        <f>SUM(BY12)</f>
        <v>41896795</v>
      </c>
      <c r="CC9" s="18">
        <f>SUM(CA9+CB9)</f>
        <v>82035357</v>
      </c>
      <c r="CD9" s="775">
        <f>SUM(CA12)</f>
        <v>40138562</v>
      </c>
      <c r="CE9" s="18">
        <f>SUM(CB12)</f>
        <v>41896795</v>
      </c>
      <c r="CF9" s="18">
        <f>SUM(CD9+CE9)</f>
        <v>82035357</v>
      </c>
      <c r="CG9" s="775">
        <f>SUM(CD12)</f>
        <v>40138562</v>
      </c>
      <c r="CH9" s="18">
        <f>SUM(CE12)</f>
        <v>41896795</v>
      </c>
      <c r="CI9" s="18">
        <f>SUM(CG9+CH9)</f>
        <v>82035357</v>
      </c>
      <c r="CJ9" s="775">
        <f>SUM(CG12)</f>
        <v>40138562</v>
      </c>
      <c r="CK9" s="18">
        <f>SUM(CH12)</f>
        <v>41896795</v>
      </c>
      <c r="CL9" s="18">
        <f>SUM(CJ9+CK9)</f>
        <v>82035357</v>
      </c>
      <c r="CM9" s="775">
        <f>SUM(CJ12)</f>
        <v>40138562</v>
      </c>
      <c r="CN9" s="18">
        <f>SUM(CK12)</f>
        <v>41896795</v>
      </c>
      <c r="CO9" s="18">
        <f>SUM(CM9+CN9)</f>
        <v>82035357</v>
      </c>
    </row>
    <row r="10" spans="1:93" s="18" customFormat="1" ht="12">
      <c r="A10" s="18" t="s">
        <v>146</v>
      </c>
      <c r="D10" s="19">
        <v>0</v>
      </c>
      <c r="E10" s="18">
        <v>1228406</v>
      </c>
      <c r="F10" s="691">
        <f>SUM(D10+E10)</f>
        <v>1228406</v>
      </c>
      <c r="G10" s="20">
        <v>0</v>
      </c>
      <c r="H10" s="18">
        <v>66470</v>
      </c>
      <c r="I10" s="691">
        <f>SUM(G10+H10)</f>
        <v>66470</v>
      </c>
      <c r="J10" s="12"/>
      <c r="L10" s="18">
        <f>SUM(J10+K10)</f>
        <v>0</v>
      </c>
      <c r="M10" s="19">
        <v>0</v>
      </c>
      <c r="N10" s="18">
        <v>0</v>
      </c>
      <c r="O10" s="18">
        <v>0</v>
      </c>
      <c r="P10" s="19">
        <v>0</v>
      </c>
      <c r="Q10" s="18">
        <v>0</v>
      </c>
      <c r="R10" s="18">
        <v>0</v>
      </c>
      <c r="S10" s="19">
        <v>0</v>
      </c>
      <c r="T10" s="18">
        <v>0</v>
      </c>
      <c r="U10" s="18">
        <v>0</v>
      </c>
      <c r="V10" s="19">
        <v>0</v>
      </c>
      <c r="W10" s="18">
        <v>0</v>
      </c>
      <c r="X10" s="18">
        <f>SUM(V10+W10)</f>
        <v>0</v>
      </c>
      <c r="Y10" s="19"/>
      <c r="Z10" s="18">
        <v>0</v>
      </c>
      <c r="AA10" s="18">
        <f>SUM(Y10+Z10)</f>
        <v>0</v>
      </c>
      <c r="AB10" s="19">
        <v>0</v>
      </c>
      <c r="AC10" s="18">
        <v>0</v>
      </c>
      <c r="AD10" s="18">
        <v>0</v>
      </c>
      <c r="AE10" s="19">
        <v>0</v>
      </c>
      <c r="AF10" s="18">
        <v>0</v>
      </c>
      <c r="AG10" s="18">
        <v>0</v>
      </c>
      <c r="AH10" s="19">
        <v>0</v>
      </c>
      <c r="AI10" s="18">
        <v>0</v>
      </c>
      <c r="AJ10" s="18">
        <f>SUM(AH10+AI10)</f>
        <v>0</v>
      </c>
      <c r="AK10" s="19">
        <v>0</v>
      </c>
      <c r="AL10" s="18">
        <v>0</v>
      </c>
      <c r="AM10" s="18">
        <f>SUM(AK10+AL10)</f>
        <v>0</v>
      </c>
      <c r="AN10" s="775">
        <v>0</v>
      </c>
      <c r="AO10" s="18">
        <v>0</v>
      </c>
      <c r="AP10" s="18">
        <f>SUM(AN10+AO10)</f>
        <v>0</v>
      </c>
      <c r="AQ10" s="775">
        <v>0</v>
      </c>
      <c r="AR10" s="18">
        <v>0</v>
      </c>
      <c r="AS10" s="18">
        <f>SUM(AQ10+AR10)</f>
        <v>0</v>
      </c>
      <c r="AT10" s="782">
        <v>0</v>
      </c>
      <c r="AU10" s="18">
        <v>0</v>
      </c>
      <c r="AV10" s="18">
        <v>0</v>
      </c>
      <c r="AW10" s="775">
        <v>0</v>
      </c>
      <c r="AX10" s="18">
        <v>0</v>
      </c>
      <c r="AY10" s="18">
        <v>0</v>
      </c>
      <c r="AZ10" s="775">
        <v>0</v>
      </c>
      <c r="BA10" s="18">
        <v>0</v>
      </c>
      <c r="BB10" s="18">
        <v>0</v>
      </c>
      <c r="BC10" s="775">
        <v>0</v>
      </c>
      <c r="BD10" s="18">
        <v>0</v>
      </c>
      <c r="BE10" s="18">
        <v>0</v>
      </c>
      <c r="BF10" s="775">
        <v>0</v>
      </c>
      <c r="BG10" s="18">
        <v>0</v>
      </c>
      <c r="BH10" s="18">
        <v>0</v>
      </c>
      <c r="BI10" s="775">
        <v>0</v>
      </c>
      <c r="BJ10" s="18">
        <v>0</v>
      </c>
      <c r="BK10" s="18">
        <v>0</v>
      </c>
      <c r="BL10" s="775">
        <v>0</v>
      </c>
      <c r="BM10" s="18">
        <v>0</v>
      </c>
      <c r="BN10" s="18">
        <v>0</v>
      </c>
      <c r="BO10" s="775">
        <v>0</v>
      </c>
      <c r="BP10" s="18">
        <v>0</v>
      </c>
      <c r="BQ10" s="18">
        <v>0</v>
      </c>
      <c r="BR10" s="775">
        <v>0</v>
      </c>
      <c r="BS10" s="18">
        <v>0</v>
      </c>
      <c r="BT10" s="18">
        <v>0</v>
      </c>
      <c r="BU10" s="775">
        <v>0</v>
      </c>
      <c r="BV10" s="18">
        <v>0</v>
      </c>
      <c r="BW10" s="18">
        <v>0</v>
      </c>
      <c r="BX10" s="775">
        <v>0</v>
      </c>
      <c r="BY10" s="18">
        <v>0</v>
      </c>
      <c r="BZ10" s="18">
        <v>0</v>
      </c>
      <c r="CA10" s="775">
        <v>0</v>
      </c>
      <c r="CB10" s="18">
        <v>0</v>
      </c>
      <c r="CC10" s="18">
        <v>0</v>
      </c>
      <c r="CD10" s="775">
        <v>0</v>
      </c>
      <c r="CE10" s="18">
        <v>0</v>
      </c>
      <c r="CF10" s="18">
        <v>0</v>
      </c>
      <c r="CG10" s="775">
        <v>0</v>
      </c>
      <c r="CH10" s="18">
        <v>0</v>
      </c>
      <c r="CI10" s="18">
        <v>0</v>
      </c>
      <c r="CJ10" s="775">
        <v>0</v>
      </c>
      <c r="CK10" s="18">
        <v>0</v>
      </c>
      <c r="CL10" s="18">
        <v>0</v>
      </c>
      <c r="CM10" s="775">
        <v>0</v>
      </c>
      <c r="CN10" s="18">
        <v>0</v>
      </c>
      <c r="CO10" s="18">
        <v>0</v>
      </c>
    </row>
    <row r="11" spans="1:93" s="18" customFormat="1" ht="12">
      <c r="A11" s="18" t="s">
        <v>147</v>
      </c>
      <c r="D11" s="19"/>
      <c r="G11" s="21"/>
      <c r="J11" s="12"/>
      <c r="M11" s="19"/>
      <c r="P11" s="19"/>
      <c r="S11" s="19">
        <v>-271320</v>
      </c>
      <c r="T11" s="18">
        <v>-1675040</v>
      </c>
      <c r="U11" s="691">
        <f>SUM(S11+T11)</f>
        <v>-1946360</v>
      </c>
      <c r="V11" s="19">
        <v>-232611</v>
      </c>
      <c r="W11" s="18">
        <v>-1568630</v>
      </c>
      <c r="X11" s="691">
        <f>SUM(V11+W11)</f>
        <v>-1801241</v>
      </c>
      <c r="Y11" s="19">
        <v>-230431</v>
      </c>
      <c r="Z11" s="18">
        <v>-1542119</v>
      </c>
      <c r="AA11" s="691">
        <f>SUM(Y11+Z11)</f>
        <v>-1772550</v>
      </c>
      <c r="AB11" s="19">
        <v>-226972</v>
      </c>
      <c r="AC11" s="18">
        <v>-1516447</v>
      </c>
      <c r="AD11" s="691">
        <f>SUM(AB11+AC11)</f>
        <v>-1743419</v>
      </c>
      <c r="AE11" s="19">
        <v>-235834</v>
      </c>
      <c r="AF11" s="18">
        <v>-1317804</v>
      </c>
      <c r="AG11" s="691">
        <f>SUM(AE11+AF11)</f>
        <v>-1553638</v>
      </c>
      <c r="AH11" s="19">
        <v>-241770</v>
      </c>
      <c r="AI11" s="18">
        <v>-1357693</v>
      </c>
      <c r="AJ11" s="691">
        <f>SUM(AH11+AI11)</f>
        <v>-1599463</v>
      </c>
      <c r="AK11" s="19">
        <v>-318395</v>
      </c>
      <c r="AL11" s="18">
        <v>-1804240</v>
      </c>
      <c r="AM11" s="691">
        <f>SUM(AK11+AL11)</f>
        <v>-2122635</v>
      </c>
      <c r="AN11" s="775">
        <v>-265713</v>
      </c>
      <c r="AO11" s="18">
        <v>-1625738</v>
      </c>
      <c r="AP11" s="691">
        <f>SUM(AN11+AO11)</f>
        <v>-1891451</v>
      </c>
      <c r="AQ11" s="775"/>
      <c r="AS11" s="18">
        <f>SUM(AQ11+AR11)</f>
        <v>0</v>
      </c>
      <c r="AT11" s="782"/>
      <c r="AW11" s="775"/>
      <c r="AZ11" s="775"/>
      <c r="BC11" s="775"/>
      <c r="BF11" s="775"/>
      <c r="BI11" s="775"/>
      <c r="BL11" s="775"/>
      <c r="BO11" s="775"/>
      <c r="BR11" s="775"/>
      <c r="BU11" s="775"/>
      <c r="BX11" s="775"/>
      <c r="CA11" s="775"/>
      <c r="CD11" s="775"/>
      <c r="CG11" s="775"/>
      <c r="CJ11" s="775"/>
      <c r="CM11" s="775"/>
    </row>
    <row r="12" spans="1:93" s="18" customFormat="1" ht="11.25">
      <c r="A12" s="18" t="s">
        <v>148</v>
      </c>
      <c r="D12" s="19">
        <f>SUM(D8+D9-D10)</f>
        <v>22522229</v>
      </c>
      <c r="E12" s="18">
        <f>SUM(E8+E9-E10)</f>
        <v>11831328</v>
      </c>
      <c r="F12" s="691">
        <f>SUM(D12+E12)</f>
        <v>34353557</v>
      </c>
      <c r="G12" s="285">
        <f>SUM(G8+G9-G10)</f>
        <v>23530795</v>
      </c>
      <c r="H12" s="18">
        <f>SUM(H8+H9-H10)</f>
        <v>13238027</v>
      </c>
      <c r="I12" s="691">
        <f>SUM(G12+H12)</f>
        <v>36768822</v>
      </c>
      <c r="J12" s="19">
        <f>SUM(J8+J9-J10)</f>
        <v>24394223</v>
      </c>
      <c r="K12" s="18">
        <f>SUM(K8+K9-K10)</f>
        <v>13449706</v>
      </c>
      <c r="L12" s="691">
        <f>SUM(J12+K12)</f>
        <v>37843929</v>
      </c>
      <c r="M12" s="19">
        <f>SUM(M8+M9-M10)</f>
        <v>24606152</v>
      </c>
      <c r="N12" s="18">
        <f>SUM(N8+N9-N10)</f>
        <v>11480390</v>
      </c>
      <c r="O12" s="691">
        <f>SUM(M12+N12)</f>
        <v>36086542</v>
      </c>
      <c r="P12" s="19">
        <v>23752411</v>
      </c>
      <c r="Q12" s="18">
        <v>10738296</v>
      </c>
      <c r="R12" s="691">
        <f>SUM(P12+Q12)</f>
        <v>34490707</v>
      </c>
      <c r="S12" s="19">
        <f>SUM(S8+S9-S10)</f>
        <v>22667847</v>
      </c>
      <c r="T12" s="18">
        <f>SUM(T8+T9-T10)</f>
        <v>2971847</v>
      </c>
      <c r="U12" s="691">
        <f>SUM(S12+T12)</f>
        <v>25639694</v>
      </c>
      <c r="V12" s="19">
        <f>SUM(V8:V11)</f>
        <v>22827420</v>
      </c>
      <c r="W12" s="19">
        <f>SUM(W8:W11)</f>
        <v>1781137</v>
      </c>
      <c r="X12" s="691">
        <f>SUM(V12+W12)</f>
        <v>24608557</v>
      </c>
      <c r="Y12" s="19">
        <v>24754689</v>
      </c>
      <c r="Z12" s="18">
        <v>-3136679</v>
      </c>
      <c r="AA12" s="691">
        <f>SUM(Y12+Z12)</f>
        <v>21618010</v>
      </c>
      <c r="AB12" s="19">
        <f t="shared" ref="AB12:AL12" si="0">SUM(AB8:AB11)</f>
        <v>24904142</v>
      </c>
      <c r="AC12" s="22">
        <f t="shared" si="0"/>
        <v>-4657466</v>
      </c>
      <c r="AD12" s="768">
        <f t="shared" si="0"/>
        <v>20246676</v>
      </c>
      <c r="AE12" s="19">
        <f t="shared" si="0"/>
        <v>25909401</v>
      </c>
      <c r="AF12" s="19">
        <f t="shared" si="0"/>
        <v>-6829861</v>
      </c>
      <c r="AG12" s="690">
        <f t="shared" si="0"/>
        <v>19079540</v>
      </c>
      <c r="AH12" s="19">
        <f t="shared" si="0"/>
        <v>19365546</v>
      </c>
      <c r="AI12" s="19">
        <f t="shared" si="0"/>
        <v>-12047486</v>
      </c>
      <c r="AJ12" s="690">
        <f t="shared" si="0"/>
        <v>7318060</v>
      </c>
      <c r="AK12" s="19">
        <f t="shared" si="0"/>
        <v>19117706</v>
      </c>
      <c r="AL12" s="18">
        <f t="shared" si="0"/>
        <v>-18904333</v>
      </c>
      <c r="AM12" s="691">
        <f>SUM(AK12+AL12)</f>
        <v>213373</v>
      </c>
      <c r="AN12" s="775">
        <f>SUM(AN8:AN11)</f>
        <v>17244202</v>
      </c>
      <c r="AO12" s="18">
        <f>SUM(AO8:AO11)</f>
        <v>-22357649</v>
      </c>
      <c r="AP12" s="691">
        <f>SUM(AN12+AO12)</f>
        <v>-5113447</v>
      </c>
      <c r="AQ12" s="775">
        <f>SUM(AQ8+AQ9-AQ10)</f>
        <v>17244202</v>
      </c>
      <c r="AR12" s="18">
        <f>SUM(AR8+AR9-AR10)</f>
        <v>-22357649</v>
      </c>
      <c r="AS12" s="691">
        <f>SUM(AQ12+AR12)</f>
        <v>-5113447</v>
      </c>
      <c r="AT12" s="782">
        <f>SUM(AT8+AT9-AT10)</f>
        <v>40138562</v>
      </c>
      <c r="AU12" s="18">
        <f>SUM(AU8+AU9-AU10)</f>
        <v>41896795</v>
      </c>
      <c r="AV12" s="18">
        <f>SUM(AT12+AU12)</f>
        <v>82035357</v>
      </c>
      <c r="AW12" s="775">
        <f>SUM(AW8+AW9-AW10)</f>
        <v>40138562</v>
      </c>
      <c r="AX12" s="18">
        <f>SUM(AX8+AX9-AX10)</f>
        <v>41896795</v>
      </c>
      <c r="AY12" s="18">
        <f>SUM(AW12+AX12)</f>
        <v>82035357</v>
      </c>
      <c r="AZ12" s="775">
        <f>SUM(AZ8+AZ9-AZ10)</f>
        <v>40138562</v>
      </c>
      <c r="BA12" s="18">
        <f>SUM(BA8+BA9-BA10)</f>
        <v>41896795</v>
      </c>
      <c r="BB12" s="18">
        <f>SUM(AZ12+BA12)</f>
        <v>82035357</v>
      </c>
      <c r="BC12" s="775">
        <f>SUM(BC8+BC9-BC10)</f>
        <v>40138562</v>
      </c>
      <c r="BD12" s="18">
        <f>SUM(BD8+BD9-BD10)</f>
        <v>41896795</v>
      </c>
      <c r="BE12" s="18">
        <f>SUM(BC12+BD12)</f>
        <v>82035357</v>
      </c>
      <c r="BF12" s="775">
        <f>SUM(BF8+BF9-BF10)</f>
        <v>40138562</v>
      </c>
      <c r="BG12" s="18">
        <f>SUM(BG8+BG9-BG10)</f>
        <v>41896795</v>
      </c>
      <c r="BH12" s="18">
        <f>SUM(BF12+BG12)</f>
        <v>82035357</v>
      </c>
      <c r="BI12" s="775">
        <f>SUM(BI8+BI9-BI10)</f>
        <v>40138562</v>
      </c>
      <c r="BJ12" s="18">
        <f>SUM(BJ8+BJ9-BJ10)</f>
        <v>41896795</v>
      </c>
      <c r="BK12" s="18">
        <f>SUM(BI12+BJ12)</f>
        <v>82035357</v>
      </c>
      <c r="BL12" s="775">
        <f>SUM(BL8+BL9-BL10)</f>
        <v>40138562</v>
      </c>
      <c r="BM12" s="18">
        <f>SUM(BM8+BM9-BM10)</f>
        <v>41896795</v>
      </c>
      <c r="BN12" s="18">
        <f>SUM(BL12+BM12)</f>
        <v>82035357</v>
      </c>
      <c r="BO12" s="775">
        <f>SUM(BO8+BO9-BO10)</f>
        <v>40138562</v>
      </c>
      <c r="BP12" s="18">
        <f>SUM(BP8+BP9-BP10)</f>
        <v>41896795</v>
      </c>
      <c r="BQ12" s="18">
        <f>SUM(BO12+BP12)</f>
        <v>82035357</v>
      </c>
      <c r="BR12" s="775">
        <f>SUM(BR8+BR9-BR10)</f>
        <v>40138562</v>
      </c>
      <c r="BS12" s="18">
        <f>SUM(BS8+BS9-BS10)</f>
        <v>41896795</v>
      </c>
      <c r="BT12" s="18">
        <f>SUM(BR12+BS12)</f>
        <v>82035357</v>
      </c>
      <c r="BU12" s="775">
        <f>SUM(BU8+BU9-BU10)</f>
        <v>40138562</v>
      </c>
      <c r="BV12" s="18">
        <f>SUM(BV8+BV9-BV10)</f>
        <v>41896795</v>
      </c>
      <c r="BW12" s="18">
        <f>SUM(BU12+BV12)</f>
        <v>82035357</v>
      </c>
      <c r="BX12" s="775">
        <f>SUM(BX8+BX9-BX10)</f>
        <v>40138562</v>
      </c>
      <c r="BY12" s="18">
        <f>SUM(BY8+BY9-BY10)</f>
        <v>41896795</v>
      </c>
      <c r="BZ12" s="18">
        <f>SUM(BX12+BY12)</f>
        <v>82035357</v>
      </c>
      <c r="CA12" s="775">
        <f>SUM(CA8+CA9-CA10)</f>
        <v>40138562</v>
      </c>
      <c r="CB12" s="18">
        <f>SUM(CB8+CB9-CB10)</f>
        <v>41896795</v>
      </c>
      <c r="CC12" s="18">
        <f>SUM(CA12+CB12)</f>
        <v>82035357</v>
      </c>
      <c r="CD12" s="775">
        <f>SUM(CD8+CD9-CD10)</f>
        <v>40138562</v>
      </c>
      <c r="CE12" s="18">
        <f>SUM(CE8+CE9-CE10)</f>
        <v>41896795</v>
      </c>
      <c r="CF12" s="18">
        <f>SUM(CD12+CE12)</f>
        <v>82035357</v>
      </c>
      <c r="CG12" s="775">
        <f>SUM(CG8+CG9-CG10)</f>
        <v>40138562</v>
      </c>
      <c r="CH12" s="18">
        <f>SUM(CH8+CH9-CH10)</f>
        <v>41896795</v>
      </c>
      <c r="CI12" s="18">
        <f>SUM(CG12+CH12)</f>
        <v>82035357</v>
      </c>
      <c r="CJ12" s="775">
        <f>SUM(CJ8+CJ9-CJ10)</f>
        <v>40138562</v>
      </c>
      <c r="CK12" s="18">
        <f>SUM(CK8+CK9-CK10)</f>
        <v>41896795</v>
      </c>
      <c r="CL12" s="18">
        <f>SUM(CJ12+CK12)</f>
        <v>82035357</v>
      </c>
      <c r="CM12" s="775">
        <f>SUM(CM8+CM9-CM10)</f>
        <v>40138562</v>
      </c>
      <c r="CN12" s="18">
        <f>SUM(CN8+CN9-CN10)</f>
        <v>41896795</v>
      </c>
      <c r="CO12" s="18">
        <f>SUM(CM12+CN12)</f>
        <v>82035357</v>
      </c>
    </row>
    <row r="13" spans="1:93" s="23" customFormat="1" ht="11.25">
      <c r="A13" s="23" t="s">
        <v>149</v>
      </c>
      <c r="D13" s="24"/>
      <c r="G13" s="25"/>
      <c r="J13" s="24"/>
      <c r="M13" s="24"/>
      <c r="P13" s="24"/>
      <c r="S13" s="24"/>
      <c r="V13" s="24"/>
      <c r="Y13" s="24"/>
      <c r="AB13" s="24"/>
      <c r="AE13" s="24"/>
      <c r="AH13" s="24"/>
      <c r="AK13" s="24"/>
      <c r="AN13" s="776"/>
      <c r="AQ13" s="776"/>
      <c r="AT13" s="783"/>
      <c r="AW13" s="776"/>
      <c r="AZ13" s="776"/>
      <c r="BC13" s="776"/>
      <c r="BF13" s="776"/>
      <c r="BI13" s="776"/>
      <c r="BL13" s="776"/>
      <c r="BO13" s="776"/>
      <c r="BR13" s="776"/>
      <c r="BU13" s="776"/>
      <c r="BX13" s="776"/>
      <c r="CA13" s="776"/>
      <c r="CD13" s="776"/>
      <c r="CG13" s="776"/>
      <c r="CJ13" s="776"/>
      <c r="CM13" s="776"/>
    </row>
    <row r="14" spans="1:93" s="18" customFormat="1" ht="11.25">
      <c r="A14" s="18" t="s">
        <v>142</v>
      </c>
      <c r="D14" s="19">
        <v>15229694</v>
      </c>
      <c r="E14" s="18">
        <v>19486706</v>
      </c>
      <c r="F14" s="691">
        <f>SUM(D14+E14)</f>
        <v>34716400</v>
      </c>
      <c r="G14" s="20">
        <v>12553628</v>
      </c>
      <c r="H14" s="18">
        <v>9331488</v>
      </c>
      <c r="I14" s="691">
        <f>SUM(G14+H14)</f>
        <v>21885116</v>
      </c>
      <c r="J14" s="19">
        <v>12347312</v>
      </c>
      <c r="K14" s="18">
        <v>9151488</v>
      </c>
      <c r="L14" s="691">
        <f>SUM(J14+K14)</f>
        <v>21498800</v>
      </c>
      <c r="M14" s="19">
        <v>11802152</v>
      </c>
      <c r="N14" s="18">
        <v>9091488</v>
      </c>
      <c r="O14" s="691">
        <f>SUM(M14:N14)</f>
        <v>20893640</v>
      </c>
      <c r="P14" s="19">
        <v>11924832</v>
      </c>
      <c r="Q14" s="18">
        <v>9479868</v>
      </c>
      <c r="R14" s="691">
        <f>SUM(P14:Q14)</f>
        <v>21404700</v>
      </c>
      <c r="S14" s="19">
        <v>11491512</v>
      </c>
      <c r="T14" s="18">
        <v>8751488</v>
      </c>
      <c r="U14" s="691">
        <f>SUM(S14:T14)</f>
        <v>20243000</v>
      </c>
      <c r="V14" s="19">
        <v>11541381</v>
      </c>
      <c r="W14" s="18">
        <v>8731488</v>
      </c>
      <c r="X14" s="691">
        <f>SUM(V14:W14)</f>
        <v>20272869</v>
      </c>
      <c r="Y14" s="19">
        <v>11561362</v>
      </c>
      <c r="Z14" s="18">
        <v>8931488</v>
      </c>
      <c r="AA14" s="691">
        <f>SUM(Y14:Z14)</f>
        <v>20492850</v>
      </c>
      <c r="AB14" s="19">
        <v>11724272</v>
      </c>
      <c r="AC14" s="18">
        <v>9336828</v>
      </c>
      <c r="AD14" s="691">
        <f>SUM(AB14:AC14)</f>
        <v>21061100</v>
      </c>
      <c r="AE14" s="19">
        <v>11471344</v>
      </c>
      <c r="AF14" s="18">
        <v>13107989</v>
      </c>
      <c r="AG14" s="691">
        <f>SUM(AE14:AF14)</f>
        <v>24579333</v>
      </c>
      <c r="AH14" s="19">
        <v>13240750</v>
      </c>
      <c r="AI14" s="18">
        <v>11088465</v>
      </c>
      <c r="AJ14" s="691">
        <f>SUM(AH14:AI14)</f>
        <v>24329215</v>
      </c>
      <c r="AK14" s="19">
        <v>11499212</v>
      </c>
      <c r="AL14" s="18">
        <v>9211488</v>
      </c>
      <c r="AM14" s="691">
        <f>SUM(AK14:AL14)</f>
        <v>20710700</v>
      </c>
      <c r="AN14" s="775">
        <v>11297802</v>
      </c>
      <c r="AO14" s="18">
        <v>9311488</v>
      </c>
      <c r="AP14" s="691">
        <f>SUM(AN14:AO14)</f>
        <v>20609290</v>
      </c>
      <c r="AQ14" s="775">
        <v>11269512</v>
      </c>
      <c r="AR14" s="18">
        <v>9311488</v>
      </c>
      <c r="AS14" s="691">
        <f>SUM(AQ14:AR14)</f>
        <v>20581000</v>
      </c>
      <c r="AT14" s="782"/>
      <c r="AW14" s="775"/>
      <c r="AZ14" s="775"/>
      <c r="BC14" s="775"/>
      <c r="BF14" s="775"/>
      <c r="BI14" s="775"/>
      <c r="BL14" s="775"/>
      <c r="BO14" s="775"/>
      <c r="BR14" s="775"/>
      <c r="BU14" s="775"/>
      <c r="BX14" s="775"/>
      <c r="CA14" s="775"/>
      <c r="CD14" s="775"/>
      <c r="CG14" s="775"/>
      <c r="CJ14" s="775"/>
      <c r="CM14" s="775"/>
    </row>
    <row r="15" spans="1:93" s="18" customFormat="1" ht="11.25">
      <c r="A15" s="18" t="s">
        <v>143</v>
      </c>
      <c r="D15" s="19">
        <v>1295857</v>
      </c>
      <c r="E15" s="18">
        <v>9907123</v>
      </c>
      <c r="F15" s="691">
        <f>SUM(D15+E15)</f>
        <v>11202980</v>
      </c>
      <c r="G15" s="20">
        <v>108351601</v>
      </c>
      <c r="H15" s="18">
        <v>58438599</v>
      </c>
      <c r="I15" s="691">
        <f>SUM(G15+H15)</f>
        <v>166790200</v>
      </c>
      <c r="J15" s="19">
        <v>267916</v>
      </c>
      <c r="K15" s="18">
        <v>1008084</v>
      </c>
      <c r="L15" s="691">
        <f>SUM(J15+K15)</f>
        <v>1276000</v>
      </c>
      <c r="M15" s="19">
        <v>4154088</v>
      </c>
      <c r="N15" s="18">
        <v>5124289</v>
      </c>
      <c r="O15" s="691">
        <f>SUM(M15:N15)</f>
        <v>9278377</v>
      </c>
      <c r="P15" s="19">
        <v>37010093</v>
      </c>
      <c r="Q15" s="18">
        <v>21852482</v>
      </c>
      <c r="R15" s="691">
        <f>SUM(P15:Q15)</f>
        <v>58862575</v>
      </c>
      <c r="S15" s="19">
        <v>11198798</v>
      </c>
      <c r="T15" s="18">
        <v>4248712</v>
      </c>
      <c r="U15" s="691">
        <f>SUM(S15:T15)</f>
        <v>15447510</v>
      </c>
      <c r="V15" s="19">
        <v>15987879</v>
      </c>
      <c r="W15" s="18">
        <v>35974701</v>
      </c>
      <c r="X15" s="691">
        <f>SUM(V15:W15)</f>
        <v>51962580</v>
      </c>
      <c r="Y15" s="19">
        <v>12217450</v>
      </c>
      <c r="Z15" s="18">
        <v>2179665</v>
      </c>
      <c r="AA15" s="691">
        <f>SUM(Y15:Z15)</f>
        <v>14397115</v>
      </c>
      <c r="AB15" s="19">
        <v>1275258</v>
      </c>
      <c r="AC15" s="18">
        <v>1297624</v>
      </c>
      <c r="AD15" s="691">
        <f>SUM(AB15:AC15)</f>
        <v>2572882</v>
      </c>
      <c r="AE15" s="19">
        <v>4822037</v>
      </c>
      <c r="AF15" s="18">
        <v>5796363</v>
      </c>
      <c r="AG15" s="691">
        <f>SUM(AE15:AF15)</f>
        <v>10618400</v>
      </c>
      <c r="AH15" s="19">
        <v>13433046</v>
      </c>
      <c r="AI15" s="18">
        <v>14458884</v>
      </c>
      <c r="AJ15" s="691">
        <f>SUM(AH15:AI15)</f>
        <v>27891930</v>
      </c>
      <c r="AK15" s="19">
        <v>7172550</v>
      </c>
      <c r="AL15" s="18">
        <v>1350030</v>
      </c>
      <c r="AM15" s="691">
        <f>SUM(AK15:AL15)</f>
        <v>8522580</v>
      </c>
      <c r="AN15" s="775">
        <v>6050145</v>
      </c>
      <c r="AO15" s="18">
        <v>2476305</v>
      </c>
      <c r="AP15" s="691">
        <f>SUM(AN15:AO15)</f>
        <v>8526450</v>
      </c>
      <c r="AQ15" s="775"/>
      <c r="AS15" s="18">
        <f>⑤総括表!T38</f>
        <v>18688780</v>
      </c>
      <c r="AT15" s="782"/>
      <c r="AW15" s="775"/>
      <c r="AZ15" s="775"/>
      <c r="BC15" s="775"/>
      <c r="BF15" s="775"/>
      <c r="BI15" s="775"/>
      <c r="BL15" s="775"/>
      <c r="BO15" s="775"/>
      <c r="BR15" s="775"/>
      <c r="BU15" s="775"/>
      <c r="BX15" s="775"/>
      <c r="CA15" s="775"/>
      <c r="CD15" s="775"/>
      <c r="CG15" s="775"/>
      <c r="CJ15" s="775"/>
      <c r="CM15" s="775"/>
    </row>
    <row r="17" spans="1:91" s="18" customFormat="1" ht="11.25">
      <c r="A17" s="18" t="s">
        <v>144</v>
      </c>
      <c r="D17" s="19">
        <f>SUM(D14-D15)</f>
        <v>13933837</v>
      </c>
      <c r="E17" s="18">
        <f>SUM(E14-E15)</f>
        <v>9579583</v>
      </c>
      <c r="F17" s="691">
        <f>SUM(D17:E17)</f>
        <v>23513420</v>
      </c>
      <c r="G17" s="20">
        <f>SUM(G14-G15)</f>
        <v>-95797973</v>
      </c>
      <c r="H17" s="18">
        <f>SUM(H14-H15)</f>
        <v>-49107111</v>
      </c>
      <c r="I17" s="691">
        <f>SUM(G17:H17)</f>
        <v>-144905084</v>
      </c>
      <c r="J17" s="19">
        <f>SUM(J14-J15)</f>
        <v>12079396</v>
      </c>
      <c r="K17" s="18">
        <f>SUM(K14-K15)</f>
        <v>8143404</v>
      </c>
      <c r="L17" s="691">
        <f>SUM(J17:K17)</f>
        <v>20222800</v>
      </c>
      <c r="M17" s="19">
        <f>SUM(M14-M15)</f>
        <v>7648064</v>
      </c>
      <c r="N17" s="18">
        <f>SUM(N14-N15)</f>
        <v>3967199</v>
      </c>
      <c r="O17" s="691">
        <f>SUM(M17:N17)</f>
        <v>11615263</v>
      </c>
      <c r="P17" s="19">
        <f>SUM(P14-P15)</f>
        <v>-25085261</v>
      </c>
      <c r="Q17" s="18">
        <f>SUM(Q14-Q15)</f>
        <v>-12372614</v>
      </c>
      <c r="R17" s="691">
        <f>SUM(P17:Q17)</f>
        <v>-37457875</v>
      </c>
      <c r="S17" s="19">
        <f>SUM(S14-S15)</f>
        <v>292714</v>
      </c>
      <c r="T17" s="18">
        <f>SUM(T14-T15)</f>
        <v>4502776</v>
      </c>
      <c r="U17" s="691">
        <f>SUM(S17:T17)</f>
        <v>4795490</v>
      </c>
      <c r="V17" s="19">
        <f>SUM(V14-V15)</f>
        <v>-4446498</v>
      </c>
      <c r="W17" s="18">
        <f>SUM(W14-W15)</f>
        <v>-27243213</v>
      </c>
      <c r="X17" s="691">
        <f>SUM(V17:W17)</f>
        <v>-31689711</v>
      </c>
      <c r="Y17" s="19">
        <f>SUM(Y14-Y15)</f>
        <v>-656088</v>
      </c>
      <c r="Z17" s="18">
        <f>SUM(Z14-Z15)</f>
        <v>6751823</v>
      </c>
      <c r="AA17" s="691">
        <f>SUM(Y17:Z17)</f>
        <v>6095735</v>
      </c>
      <c r="AB17" s="19">
        <f>SUM(AB14-AB15)</f>
        <v>10449014</v>
      </c>
      <c r="AC17" s="18">
        <f>SUM(AC14-AC15)</f>
        <v>8039204</v>
      </c>
      <c r="AD17" s="18">
        <f>SUM(AB17:AC17)</f>
        <v>18488218</v>
      </c>
      <c r="AE17" s="19">
        <f>SUM(AE14-AE15)</f>
        <v>6649307</v>
      </c>
      <c r="AF17" s="18">
        <f>SUM(AF14-AF15)</f>
        <v>7311626</v>
      </c>
      <c r="AG17" s="18">
        <f>SUM(AE17:AF17)</f>
        <v>13960933</v>
      </c>
      <c r="AH17" s="19">
        <f>SUM(AH14-AH15)</f>
        <v>-192296</v>
      </c>
      <c r="AI17" s="18">
        <f>SUM(AI14-AI15)</f>
        <v>-3370419</v>
      </c>
      <c r="AJ17" s="18">
        <f>SUM(AH17:AI17)</f>
        <v>-3562715</v>
      </c>
      <c r="AK17" s="19">
        <f>SUM(AK14-AK15)</f>
        <v>4326662</v>
      </c>
      <c r="AL17" s="18">
        <f>SUM(AL14-AL15)</f>
        <v>7861458</v>
      </c>
      <c r="AM17" s="691">
        <f>SUM(AK17:AL17)</f>
        <v>12188120</v>
      </c>
      <c r="AN17" s="775">
        <f>SUM(AN14-AN15)</f>
        <v>5247657</v>
      </c>
      <c r="AO17" s="18">
        <f>SUM(AO14-AO15)</f>
        <v>6835183</v>
      </c>
      <c r="AP17" s="691">
        <f>SUM(AN17:AO17)</f>
        <v>12082840</v>
      </c>
      <c r="AQ17" s="775"/>
      <c r="AS17" s="18">
        <f>AS14-AS15</f>
        <v>1892220</v>
      </c>
      <c r="AT17" s="782"/>
      <c r="AW17" s="775"/>
      <c r="AZ17" s="775"/>
      <c r="BC17" s="775"/>
      <c r="BF17" s="775"/>
      <c r="BI17" s="775"/>
      <c r="BL17" s="775"/>
      <c r="BO17" s="775"/>
      <c r="BR17" s="775"/>
      <c r="BU17" s="775"/>
      <c r="BX17" s="775"/>
      <c r="CA17" s="775"/>
      <c r="CD17" s="775"/>
      <c r="CG17" s="775"/>
      <c r="CJ17" s="775"/>
      <c r="CM17" s="775"/>
    </row>
    <row r="18" spans="1:91" s="18" customFormat="1" ht="11.25">
      <c r="A18" s="18" t="s">
        <v>145</v>
      </c>
      <c r="D18" s="19">
        <v>115617897</v>
      </c>
      <c r="E18" s="18">
        <v>78314753</v>
      </c>
      <c r="F18" s="691">
        <f>SUM(D18+E18)</f>
        <v>193932650</v>
      </c>
      <c r="G18" s="20">
        <v>129551734</v>
      </c>
      <c r="H18" s="18">
        <v>87894336</v>
      </c>
      <c r="I18" s="690">
        <f>SUM(G18:H18)</f>
        <v>217446070</v>
      </c>
      <c r="J18" s="19">
        <f>SUM(G21)</f>
        <v>33753761</v>
      </c>
      <c r="K18" s="19">
        <f>SUM(H21)</f>
        <v>38787225</v>
      </c>
      <c r="L18" s="690">
        <f>SUM(I21)</f>
        <v>72540986</v>
      </c>
      <c r="M18" s="19">
        <f>SUM(J21)</f>
        <v>45833157</v>
      </c>
      <c r="N18" s="18">
        <f>SUM(K21)</f>
        <v>46930629</v>
      </c>
      <c r="O18" s="691">
        <f>SUM(M18:N18)</f>
        <v>92763786</v>
      </c>
      <c r="P18" s="18">
        <f>SUM(M21)</f>
        <v>53481221</v>
      </c>
      <c r="Q18" s="18">
        <f>SUM(N21)</f>
        <v>50897828</v>
      </c>
      <c r="R18" s="691">
        <f>SUM(P18:Q18)</f>
        <v>104379049</v>
      </c>
      <c r="S18" s="18">
        <f>P21</f>
        <v>28395960</v>
      </c>
      <c r="T18" s="18">
        <f>SUM(Q21)</f>
        <v>38525214</v>
      </c>
      <c r="U18" s="691">
        <f>SUM(S18:T18)</f>
        <v>66921174</v>
      </c>
      <c r="V18" s="19">
        <f>SUM(S21)</f>
        <v>28959994</v>
      </c>
      <c r="W18" s="18">
        <f>SUM(T21)</f>
        <v>44703030</v>
      </c>
      <c r="X18" s="691">
        <f>SUM(V18:W18)</f>
        <v>73663024</v>
      </c>
      <c r="Y18" s="19">
        <f>SUM(V21)</f>
        <v>24746107</v>
      </c>
      <c r="Z18" s="18">
        <f>SUM(W21)</f>
        <v>19028447</v>
      </c>
      <c r="AA18" s="691">
        <f>SUM(Y18:Z18)</f>
        <v>43774554</v>
      </c>
      <c r="AB18" s="19">
        <f>SUM(Y21)</f>
        <v>24320450</v>
      </c>
      <c r="AC18" s="18">
        <f>SUM(Z21)</f>
        <v>27322389</v>
      </c>
      <c r="AD18" s="691">
        <f>SUM(AB18:AC18)</f>
        <v>51642839</v>
      </c>
      <c r="AE18" s="19">
        <f>SUM(AB21)</f>
        <v>34996436</v>
      </c>
      <c r="AF18" s="18">
        <f>SUM(AC21)</f>
        <v>36878040</v>
      </c>
      <c r="AG18" s="18">
        <f>SUM(AE18:AF18)</f>
        <v>71874476</v>
      </c>
      <c r="AH18" s="19">
        <f>SUM(AE21)</f>
        <v>41881577</v>
      </c>
      <c r="AI18" s="18">
        <f>SUM(AF21)</f>
        <v>45507470</v>
      </c>
      <c r="AJ18" s="18">
        <f>SUM(AH18:AI18)</f>
        <v>87389047</v>
      </c>
      <c r="AK18" s="19">
        <f>SUM(AH21)</f>
        <v>41931051</v>
      </c>
      <c r="AL18" s="18">
        <f>SUM(AI21)</f>
        <v>43494744</v>
      </c>
      <c r="AM18" s="691">
        <f>SUM(AK18:AL18)</f>
        <v>85425795</v>
      </c>
      <c r="AN18" s="775">
        <f>SUM(AK21)</f>
        <v>46576108</v>
      </c>
      <c r="AO18" s="18">
        <f>SUM(AL21)</f>
        <v>53160442</v>
      </c>
      <c r="AP18" s="691">
        <f>SUM(AN18:AO18)</f>
        <v>99736550</v>
      </c>
      <c r="AQ18" s="778"/>
      <c r="AR18" s="286"/>
      <c r="AS18" s="286">
        <f>AP21</f>
        <v>113710841</v>
      </c>
      <c r="AT18" s="782"/>
      <c r="AW18" s="775"/>
      <c r="AZ18" s="775"/>
      <c r="BC18" s="775"/>
      <c r="BF18" s="775"/>
      <c r="BI18" s="775"/>
      <c r="BL18" s="775"/>
      <c r="BO18" s="775"/>
      <c r="BR18" s="775"/>
      <c r="BU18" s="775"/>
      <c r="BX18" s="775"/>
      <c r="CA18" s="775"/>
      <c r="CD18" s="775"/>
      <c r="CG18" s="775"/>
      <c r="CJ18" s="775"/>
      <c r="CM18" s="775"/>
    </row>
    <row r="19" spans="1:91" s="18" customFormat="1" ht="11.25">
      <c r="A19" s="18" t="s">
        <v>146</v>
      </c>
      <c r="D19" s="19"/>
      <c r="F19" s="18">
        <f>SUM(D19+E19)</f>
        <v>0</v>
      </c>
      <c r="G19" s="20"/>
      <c r="J19" s="19"/>
      <c r="M19" s="19"/>
      <c r="P19" s="19"/>
      <c r="S19" s="737"/>
      <c r="T19" s="738"/>
      <c r="U19" s="738"/>
      <c r="V19" s="19"/>
      <c r="Y19" s="19"/>
      <c r="AA19" s="18">
        <f>SUM(Y19:Z19)</f>
        <v>0</v>
      </c>
      <c r="AB19" s="19"/>
      <c r="AD19" s="18">
        <f>SUM(AB19:AC19)</f>
        <v>0</v>
      </c>
      <c r="AE19" s="19"/>
      <c r="AG19" s="18">
        <f>SUM(AE19:AF19)</f>
        <v>0</v>
      </c>
      <c r="AH19" s="19"/>
      <c r="AJ19" s="18">
        <f>SUM(AH19:AI19)</f>
        <v>0</v>
      </c>
      <c r="AK19" s="19">
        <v>0</v>
      </c>
      <c r="AL19" s="18">
        <v>0</v>
      </c>
      <c r="AM19" s="18">
        <f>SUM(AK19:AL19)</f>
        <v>0</v>
      </c>
      <c r="AN19" s="775">
        <v>0</v>
      </c>
      <c r="AO19" s="18">
        <v>0</v>
      </c>
      <c r="AP19" s="18">
        <f>SUM(AN19:AO19)</f>
        <v>0</v>
      </c>
      <c r="AQ19" s="775">
        <v>0</v>
      </c>
      <c r="AR19" s="18">
        <v>0</v>
      </c>
      <c r="AS19" s="18">
        <f>SUM(AQ19:AR19)</f>
        <v>0</v>
      </c>
      <c r="AT19" s="782"/>
      <c r="AW19" s="775"/>
      <c r="AZ19" s="775"/>
      <c r="BC19" s="775"/>
      <c r="BF19" s="775"/>
      <c r="BI19" s="775"/>
      <c r="BL19" s="775"/>
      <c r="BO19" s="775"/>
      <c r="BR19" s="775"/>
      <c r="BU19" s="775"/>
      <c r="BX19" s="775"/>
      <c r="CA19" s="775"/>
      <c r="CD19" s="775"/>
      <c r="CG19" s="775"/>
      <c r="CJ19" s="775"/>
      <c r="CM19" s="775"/>
    </row>
    <row r="20" spans="1:91" s="18" customFormat="1" ht="11.25">
      <c r="A20" s="18" t="s">
        <v>147</v>
      </c>
      <c r="D20" s="19"/>
      <c r="G20" s="20"/>
      <c r="J20" s="19"/>
      <c r="M20" s="19"/>
      <c r="P20" s="19"/>
      <c r="R20" s="18">
        <f>SUM(P20:Q20)</f>
        <v>0</v>
      </c>
      <c r="S20" s="19">
        <f>SUM(S11)*-1</f>
        <v>271320</v>
      </c>
      <c r="T20" s="18">
        <f>SUM(T11)*-1</f>
        <v>1675040</v>
      </c>
      <c r="U20" s="691">
        <f>SUM(S20:T20)</f>
        <v>1946360</v>
      </c>
      <c r="V20" s="19">
        <f>SUM(V11)*-1</f>
        <v>232611</v>
      </c>
      <c r="W20" s="18">
        <f>SUM(W11)*-1</f>
        <v>1568630</v>
      </c>
      <c r="X20" s="691">
        <f>SUM(V20:W20)</f>
        <v>1801241</v>
      </c>
      <c r="Y20" s="19">
        <f>SUM(Y11)*-1</f>
        <v>230431</v>
      </c>
      <c r="Z20" s="18">
        <f>SUM(Z11)*-1</f>
        <v>1542119</v>
      </c>
      <c r="AA20" s="691">
        <f>SUM(Y20:Z20)</f>
        <v>1772550</v>
      </c>
      <c r="AB20" s="19">
        <f>SUM(AB11)*-1</f>
        <v>226972</v>
      </c>
      <c r="AC20" s="18">
        <f>SUM(AC11)*-1</f>
        <v>1516447</v>
      </c>
      <c r="AD20" s="691">
        <f>SUM(AB20:AC20)</f>
        <v>1743419</v>
      </c>
      <c r="AE20" s="19">
        <f>SUM(AE11)*-1</f>
        <v>235834</v>
      </c>
      <c r="AF20" s="18">
        <f>SUM(AF11)*-1</f>
        <v>1317804</v>
      </c>
      <c r="AG20" s="18">
        <f>SUM(AE20:AF20)</f>
        <v>1553638</v>
      </c>
      <c r="AH20" s="19">
        <f>SUM(AH11)*-1</f>
        <v>241770</v>
      </c>
      <c r="AI20" s="18">
        <f>SUM(AI11)*-1</f>
        <v>1357693</v>
      </c>
      <c r="AJ20" s="18">
        <f>SUM(AH20:AI20)</f>
        <v>1599463</v>
      </c>
      <c r="AK20" s="19">
        <f>SUM(AK11)*-1</f>
        <v>318395</v>
      </c>
      <c r="AL20" s="18">
        <f>SUM(AL11)*-1</f>
        <v>1804240</v>
      </c>
      <c r="AM20" s="18">
        <f>SUM(AK20:AL20)</f>
        <v>2122635</v>
      </c>
      <c r="AN20" s="775">
        <f>SUM(AN11)*-1</f>
        <v>265713</v>
      </c>
      <c r="AO20" s="18">
        <f>SUM(AO11)*-1</f>
        <v>1625738</v>
      </c>
      <c r="AP20" s="18">
        <f>SUM(AN20:AO20)</f>
        <v>1891451</v>
      </c>
      <c r="AQ20" s="775">
        <f>SUM(AQ11)*-1</f>
        <v>0</v>
      </c>
      <c r="AR20" s="18">
        <f>SUM(AR11)*-1</f>
        <v>0</v>
      </c>
      <c r="AS20" s="18">
        <f>SUM(AQ20:AR20)</f>
        <v>0</v>
      </c>
      <c r="AT20" s="782"/>
      <c r="AW20" s="775"/>
      <c r="AZ20" s="775"/>
      <c r="BC20" s="775"/>
      <c r="BF20" s="775"/>
      <c r="BI20" s="775"/>
      <c r="BL20" s="775"/>
      <c r="BO20" s="775"/>
      <c r="BR20" s="775"/>
      <c r="BU20" s="775"/>
      <c r="BX20" s="775"/>
      <c r="CA20" s="775"/>
      <c r="CD20" s="775"/>
      <c r="CG20" s="775"/>
      <c r="CJ20" s="775"/>
      <c r="CM20" s="775"/>
    </row>
    <row r="21" spans="1:91" s="18" customFormat="1" ht="11.25" customHeight="1">
      <c r="A21" s="18" t="s">
        <v>148</v>
      </c>
      <c r="D21" s="19">
        <f t="shared" ref="D21:N21" si="1">SUM(D17:D20)</f>
        <v>129551734</v>
      </c>
      <c r="E21" s="19">
        <f t="shared" si="1"/>
        <v>87894336</v>
      </c>
      <c r="F21" s="690">
        <f t="shared" si="1"/>
        <v>217446070</v>
      </c>
      <c r="G21" s="20">
        <f t="shared" si="1"/>
        <v>33753761</v>
      </c>
      <c r="H21" s="19">
        <f t="shared" si="1"/>
        <v>38787225</v>
      </c>
      <c r="I21" s="690">
        <f t="shared" si="1"/>
        <v>72540986</v>
      </c>
      <c r="J21" s="19">
        <f t="shared" si="1"/>
        <v>45833157</v>
      </c>
      <c r="K21" s="19">
        <f t="shared" si="1"/>
        <v>46930629</v>
      </c>
      <c r="L21" s="690">
        <f t="shared" si="1"/>
        <v>92763786</v>
      </c>
      <c r="M21" s="19">
        <f t="shared" si="1"/>
        <v>53481221</v>
      </c>
      <c r="N21" s="19">
        <f t="shared" si="1"/>
        <v>50897828</v>
      </c>
      <c r="O21" s="691">
        <f>SUM(M21:N21)</f>
        <v>104379049</v>
      </c>
      <c r="P21" s="18">
        <f>SUM(P17:P20)</f>
        <v>28395960</v>
      </c>
      <c r="Q21" s="18">
        <f>SUM(Q17:Q20)</f>
        <v>38525214</v>
      </c>
      <c r="R21" s="691">
        <f>SUM(P21:Q21)</f>
        <v>66921174</v>
      </c>
      <c r="S21" s="18">
        <f>SUM(S17:S20)</f>
        <v>28959994</v>
      </c>
      <c r="T21" s="18">
        <f>SUM(T17:T20)</f>
        <v>44703030</v>
      </c>
      <c r="U21" s="691">
        <f>SUM(S21:T21)</f>
        <v>73663024</v>
      </c>
      <c r="V21" s="19">
        <f>SUM(V17:V20)</f>
        <v>24746107</v>
      </c>
      <c r="W21" s="19">
        <f>SUM(W17:W20)</f>
        <v>19028447</v>
      </c>
      <c r="X21" s="691">
        <f>SUM(V21:W21)</f>
        <v>43774554</v>
      </c>
      <c r="Y21" s="19">
        <f>SUM(Y17:Y20)</f>
        <v>24320450</v>
      </c>
      <c r="Z21" s="19">
        <f>SUM(Z17:Z20)</f>
        <v>27322389</v>
      </c>
      <c r="AA21" s="691">
        <f>SUM(Y21:Z21)</f>
        <v>51642839</v>
      </c>
      <c r="AB21" s="19">
        <f>SUM(AB17:AB20)</f>
        <v>34996436</v>
      </c>
      <c r="AC21" s="19">
        <f>SUM(AC17:AC20)</f>
        <v>36878040</v>
      </c>
      <c r="AD21" s="691">
        <f>SUM(AB21:AC21)</f>
        <v>71874476</v>
      </c>
      <c r="AE21" s="19">
        <f>SUM(AE17:AE20)</f>
        <v>41881577</v>
      </c>
      <c r="AF21" s="19">
        <f>SUM(AF17:AF20)</f>
        <v>45507470</v>
      </c>
      <c r="AG21" s="691">
        <f>SUM(AE21:AF21)</f>
        <v>87389047</v>
      </c>
      <c r="AH21" s="19">
        <f>SUM(AH17:AH20)</f>
        <v>41931051</v>
      </c>
      <c r="AI21" s="19">
        <f>SUM(AI17:AI20)</f>
        <v>43494744</v>
      </c>
      <c r="AJ21" s="691">
        <f>SUM(AH21:AI21)</f>
        <v>85425795</v>
      </c>
      <c r="AK21" s="19">
        <f>SUM(AK17:AK20)</f>
        <v>46576108</v>
      </c>
      <c r="AL21" s="19">
        <f>SUM(AL17:AL20)</f>
        <v>53160442</v>
      </c>
      <c r="AM21" s="691">
        <f>SUM(AK21:AL21)</f>
        <v>99736550</v>
      </c>
      <c r="AN21" s="775">
        <f>SUM(AN17:AN20)</f>
        <v>52089478</v>
      </c>
      <c r="AO21" s="18">
        <f>SUM(AO17:AO20)</f>
        <v>61621363</v>
      </c>
      <c r="AP21" s="691">
        <f>SUM(AN21:AO21)</f>
        <v>113710841</v>
      </c>
      <c r="AQ21" s="775">
        <f>SUM(AQ17:AQ20)</f>
        <v>0</v>
      </c>
      <c r="AR21" s="18">
        <f>SUM(AR17:AR20)</f>
        <v>0</v>
      </c>
      <c r="AS21" s="18">
        <f>AS17+AS18</f>
        <v>115603061</v>
      </c>
      <c r="AT21" s="782"/>
      <c r="AW21" s="775"/>
      <c r="AZ21" s="775"/>
      <c r="BC21" s="775"/>
      <c r="BF21" s="775"/>
      <c r="BI21" s="775"/>
      <c r="BL21" s="775"/>
      <c r="BO21" s="775"/>
      <c r="BR21" s="775"/>
      <c r="BU21" s="775"/>
      <c r="BX21" s="775"/>
      <c r="CA21" s="775"/>
      <c r="CD21" s="775"/>
      <c r="CG21" s="775"/>
      <c r="CJ21" s="775"/>
      <c r="CM21" s="775"/>
    </row>
    <row r="22" spans="1:91" s="26" customFormat="1" ht="10.5">
      <c r="A22" s="26" t="s">
        <v>150</v>
      </c>
      <c r="D22" s="27"/>
      <c r="G22" s="28"/>
      <c r="J22" s="27"/>
      <c r="M22" s="27"/>
      <c r="P22" s="27"/>
      <c r="S22" s="27"/>
      <c r="V22" s="27"/>
      <c r="Y22" s="27"/>
      <c r="AB22" s="27"/>
      <c r="AE22" s="27"/>
      <c r="AH22" s="27"/>
      <c r="AK22" s="27"/>
      <c r="AN22" s="777"/>
      <c r="AQ22" s="777"/>
      <c r="AT22" s="784"/>
      <c r="AW22" s="777"/>
      <c r="AZ22" s="777"/>
      <c r="BC22" s="777"/>
      <c r="BF22" s="777"/>
      <c r="BI22" s="777"/>
      <c r="BL22" s="777"/>
      <c r="BO22" s="777"/>
      <c r="BR22" s="777"/>
      <c r="BU22" s="777"/>
      <c r="BX22" s="777"/>
      <c r="CA22" s="777"/>
      <c r="CD22" s="777"/>
      <c r="CG22" s="777"/>
      <c r="CJ22" s="777"/>
      <c r="CM22" s="777"/>
    </row>
  </sheetData>
  <mergeCells count="31">
    <mergeCell ref="AE2:AG2"/>
    <mergeCell ref="A1:G1"/>
    <mergeCell ref="A2:A3"/>
    <mergeCell ref="D2:F2"/>
    <mergeCell ref="G2:I2"/>
    <mergeCell ref="J2:L2"/>
    <mergeCell ref="M2:O2"/>
    <mergeCell ref="P2:R2"/>
    <mergeCell ref="S2:U2"/>
    <mergeCell ref="V2:X2"/>
    <mergeCell ref="Y2:AA2"/>
    <mergeCell ref="AB2:AD2"/>
    <mergeCell ref="BO2:BQ2"/>
    <mergeCell ref="AH2:AJ2"/>
    <mergeCell ref="AK2:AM2"/>
    <mergeCell ref="AN2:AP2"/>
    <mergeCell ref="AQ2:AS2"/>
    <mergeCell ref="AT2:AV2"/>
    <mergeCell ref="AW2:AY2"/>
    <mergeCell ref="AZ2:BB2"/>
    <mergeCell ref="BC2:BE2"/>
    <mergeCell ref="BF2:BH2"/>
    <mergeCell ref="BI2:BK2"/>
    <mergeCell ref="BL2:BN2"/>
    <mergeCell ref="CJ2:CL2"/>
    <mergeCell ref="BR2:BT2"/>
    <mergeCell ref="BU2:BW2"/>
    <mergeCell ref="BX2:BZ2"/>
    <mergeCell ref="CA2:CC2"/>
    <mergeCell ref="CD2:CF2"/>
    <mergeCell ref="CG2:CI2"/>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C0398-5D27-44CA-96C8-E803160595A8}">
  <sheetPr>
    <pageSetUpPr fitToPage="1"/>
  </sheetPr>
  <dimension ref="A1:AMJ212"/>
  <sheetViews>
    <sheetView zoomScale="77" zoomScaleNormal="77" workbookViewId="0">
      <selection activeCell="AM15" sqref="AM15"/>
    </sheetView>
  </sheetViews>
  <sheetFormatPr defaultRowHeight="27.75" customHeight="1"/>
  <cols>
    <col min="1" max="1" width="4.75" style="29" customWidth="1"/>
    <col min="2" max="2" width="20.25" style="29" customWidth="1"/>
    <col min="3" max="6" width="8.625" style="29" customWidth="1"/>
    <col min="7" max="7" width="6.875" style="29" customWidth="1"/>
    <col min="8" max="8" width="7.375" style="29" customWidth="1"/>
    <col min="9" max="19" width="6" style="29" customWidth="1"/>
    <col min="20" max="20" width="6.625" style="343" customWidth="1"/>
    <col min="21" max="21" width="6.875" style="284" customWidth="1"/>
    <col min="22" max="22" width="7.875" style="29" customWidth="1"/>
    <col min="23" max="23" width="8.25" style="29" customWidth="1"/>
    <col min="24" max="24" width="8.5" style="29" customWidth="1"/>
    <col min="25" max="37" width="6.625" style="29" customWidth="1"/>
    <col min="38" max="1024" width="7.25" style="29" customWidth="1"/>
  </cols>
  <sheetData>
    <row r="1" spans="1:160" ht="21" customHeight="1">
      <c r="A1" s="1008" t="s">
        <v>210</v>
      </c>
      <c r="B1" s="1008"/>
      <c r="C1" s="1008"/>
      <c r="D1" s="1008"/>
      <c r="E1" s="1008"/>
      <c r="F1" s="1008"/>
      <c r="G1" s="1008"/>
      <c r="H1" s="1008"/>
      <c r="I1" s="31"/>
      <c r="J1" s="31"/>
      <c r="K1" s="31"/>
      <c r="L1" s="31"/>
      <c r="M1" s="31"/>
      <c r="N1" s="31"/>
      <c r="O1" s="31"/>
      <c r="P1" s="31"/>
      <c r="Q1" s="31"/>
      <c r="R1" s="31"/>
      <c r="S1" s="31"/>
      <c r="T1" s="31"/>
      <c r="U1" s="31"/>
      <c r="V1" s="31"/>
      <c r="W1" s="31"/>
      <c r="X1" s="31"/>
      <c r="Y1" s="31"/>
      <c r="Z1" s="1009" t="s">
        <v>0</v>
      </c>
      <c r="AA1" s="1009"/>
      <c r="AB1" s="1009"/>
      <c r="AC1" s="1009"/>
      <c r="AD1" s="1009"/>
      <c r="AE1" s="1009"/>
      <c r="AF1" s="1009"/>
      <c r="AG1" s="1009"/>
      <c r="AH1" s="1009"/>
      <c r="AI1" s="1009"/>
      <c r="AJ1" s="1010" t="s">
        <v>1</v>
      </c>
      <c r="AK1" s="1010"/>
    </row>
    <row r="2" spans="1:160" s="254" customFormat="1" ht="14.25" customHeight="1">
      <c r="A2" s="1011" t="s">
        <v>2</v>
      </c>
      <c r="B2" s="1012" t="s">
        <v>3</v>
      </c>
      <c r="C2" s="252" t="s">
        <v>4</v>
      </c>
      <c r="D2" s="252">
        <v>2009</v>
      </c>
      <c r="E2" s="252">
        <v>2010</v>
      </c>
      <c r="F2" s="252">
        <v>2011</v>
      </c>
      <c r="G2" s="253">
        <v>2012</v>
      </c>
      <c r="H2" s="253">
        <v>2013</v>
      </c>
      <c r="I2" s="253">
        <v>2014</v>
      </c>
      <c r="J2" s="253">
        <v>2015</v>
      </c>
      <c r="K2" s="253">
        <v>2016</v>
      </c>
      <c r="L2" s="253">
        <v>2017</v>
      </c>
      <c r="M2" s="253">
        <v>2018</v>
      </c>
      <c r="N2" s="253">
        <v>2019</v>
      </c>
      <c r="O2" s="253">
        <v>2020</v>
      </c>
      <c r="P2" s="253">
        <v>2021</v>
      </c>
      <c r="Q2" s="253">
        <v>2022</v>
      </c>
      <c r="R2" s="253">
        <v>2023</v>
      </c>
      <c r="S2" s="274">
        <v>2024</v>
      </c>
      <c r="T2" s="660">
        <v>2025</v>
      </c>
      <c r="U2" s="674">
        <v>2026</v>
      </c>
      <c r="V2" s="253">
        <v>2027</v>
      </c>
      <c r="W2" s="253">
        <v>2028</v>
      </c>
      <c r="X2" s="253">
        <v>2029</v>
      </c>
      <c r="Y2" s="253">
        <v>2030</v>
      </c>
      <c r="Z2" s="253">
        <v>2031</v>
      </c>
      <c r="AA2" s="253">
        <v>2032</v>
      </c>
      <c r="AB2" s="253">
        <v>2033</v>
      </c>
      <c r="AC2" s="253">
        <v>2034</v>
      </c>
      <c r="AD2" s="253">
        <v>2035</v>
      </c>
      <c r="AE2" s="253">
        <v>2036</v>
      </c>
      <c r="AF2" s="253">
        <v>2037</v>
      </c>
      <c r="AG2" s="253">
        <v>2038</v>
      </c>
      <c r="AH2" s="253">
        <v>2039</v>
      </c>
      <c r="AI2" s="253">
        <v>2040</v>
      </c>
      <c r="AJ2" s="253"/>
      <c r="AK2" s="1012" t="s">
        <v>1040</v>
      </c>
      <c r="AN2" s="292"/>
    </row>
    <row r="3" spans="1:160" s="256" customFormat="1" ht="14.25" customHeight="1">
      <c r="A3" s="1011"/>
      <c r="B3" s="1012"/>
      <c r="C3" s="252" t="s">
        <v>19</v>
      </c>
      <c r="D3" s="252">
        <v>8</v>
      </c>
      <c r="E3" s="252">
        <v>9</v>
      </c>
      <c r="F3" s="252">
        <v>10</v>
      </c>
      <c r="G3" s="726">
        <v>11</v>
      </c>
      <c r="H3" s="726">
        <v>12</v>
      </c>
      <c r="I3" s="726">
        <v>13</v>
      </c>
      <c r="J3" s="726">
        <v>14</v>
      </c>
      <c r="K3" s="726">
        <v>15</v>
      </c>
      <c r="L3" s="726">
        <v>16</v>
      </c>
      <c r="M3" s="726">
        <v>17</v>
      </c>
      <c r="N3" s="726">
        <v>18</v>
      </c>
      <c r="O3" s="726">
        <v>19</v>
      </c>
      <c r="P3" s="726">
        <v>20</v>
      </c>
      <c r="Q3" s="726">
        <v>21</v>
      </c>
      <c r="R3" s="726">
        <v>22</v>
      </c>
      <c r="S3" s="771">
        <v>23</v>
      </c>
      <c r="T3" s="787">
        <v>24</v>
      </c>
      <c r="U3" s="675">
        <v>25</v>
      </c>
      <c r="V3" s="255">
        <v>26</v>
      </c>
      <c r="W3" s="255">
        <v>27</v>
      </c>
      <c r="X3" s="255">
        <v>28</v>
      </c>
      <c r="Y3" s="255">
        <v>29</v>
      </c>
      <c r="Z3" s="253">
        <v>30</v>
      </c>
      <c r="AA3" s="255">
        <v>31</v>
      </c>
      <c r="AB3" s="255">
        <v>32</v>
      </c>
      <c r="AC3" s="255">
        <v>33</v>
      </c>
      <c r="AD3" s="255">
        <v>34</v>
      </c>
      <c r="AE3" s="255">
        <v>35</v>
      </c>
      <c r="AF3" s="255">
        <v>36</v>
      </c>
      <c r="AG3" s="255">
        <v>37</v>
      </c>
      <c r="AH3" s="255">
        <v>38</v>
      </c>
      <c r="AI3" s="255">
        <v>39</v>
      </c>
      <c r="AJ3" s="253"/>
      <c r="AK3" s="1012"/>
      <c r="AL3" s="293"/>
      <c r="AM3" s="293"/>
      <c r="AN3" s="293"/>
      <c r="AO3" s="293"/>
      <c r="AP3" s="293"/>
      <c r="AQ3" s="293"/>
      <c r="AR3" s="293"/>
      <c r="AS3" s="293"/>
      <c r="AT3" s="293"/>
      <c r="AU3" s="293"/>
      <c r="AV3" s="293"/>
      <c r="AW3" s="293"/>
      <c r="AX3" s="293"/>
      <c r="AY3" s="293"/>
      <c r="AZ3" s="293"/>
      <c r="BA3" s="293"/>
      <c r="BB3" s="293"/>
      <c r="BC3" s="293"/>
      <c r="BD3" s="293"/>
      <c r="BE3" s="293"/>
      <c r="BF3" s="293"/>
      <c r="BG3" s="293"/>
      <c r="BH3" s="293"/>
      <c r="BI3" s="293"/>
      <c r="BJ3" s="293"/>
      <c r="BK3" s="293"/>
      <c r="BL3" s="293"/>
      <c r="BM3" s="293"/>
      <c r="BN3" s="293"/>
      <c r="BO3" s="293"/>
      <c r="BP3" s="293"/>
      <c r="BQ3" s="293"/>
      <c r="BR3" s="293"/>
      <c r="BS3" s="293"/>
      <c r="BT3" s="293"/>
      <c r="BU3" s="293"/>
      <c r="BV3" s="293"/>
      <c r="BW3" s="293"/>
      <c r="BX3" s="293"/>
      <c r="BY3" s="293"/>
      <c r="BZ3" s="293"/>
      <c r="CA3" s="293"/>
      <c r="CB3" s="293"/>
      <c r="CC3" s="293"/>
      <c r="CD3" s="293"/>
      <c r="CE3" s="293"/>
      <c r="CF3" s="293"/>
      <c r="CG3" s="293"/>
      <c r="CH3" s="293"/>
      <c r="CI3" s="293"/>
      <c r="CJ3" s="293"/>
      <c r="CK3" s="293"/>
      <c r="CL3" s="293"/>
      <c r="CM3" s="293"/>
      <c r="CN3" s="293"/>
      <c r="CO3" s="293"/>
      <c r="CP3" s="293"/>
      <c r="CQ3" s="293"/>
      <c r="CR3" s="293"/>
      <c r="CS3" s="293"/>
      <c r="CT3" s="293"/>
      <c r="CU3" s="293"/>
      <c r="CV3" s="293"/>
      <c r="CW3" s="293"/>
      <c r="CX3" s="293"/>
      <c r="CY3" s="293"/>
      <c r="CZ3" s="293"/>
      <c r="DA3" s="293"/>
      <c r="DB3" s="293"/>
      <c r="DC3" s="293"/>
      <c r="DD3" s="293"/>
      <c r="DE3" s="293"/>
      <c r="DF3" s="293"/>
      <c r="DG3" s="293"/>
      <c r="DH3" s="293"/>
      <c r="DI3" s="293"/>
      <c r="DJ3" s="293"/>
      <c r="DK3" s="293"/>
      <c r="DL3" s="293"/>
      <c r="DM3" s="293"/>
      <c r="DN3" s="293"/>
      <c r="DO3" s="293"/>
      <c r="DP3" s="293"/>
      <c r="DQ3" s="293"/>
      <c r="DR3" s="293"/>
      <c r="DS3" s="293"/>
      <c r="DT3" s="293"/>
      <c r="DU3" s="293"/>
      <c r="DV3" s="293"/>
      <c r="DW3" s="293"/>
      <c r="DX3" s="293"/>
      <c r="DY3" s="293"/>
      <c r="DZ3" s="293"/>
      <c r="EA3" s="293"/>
      <c r="EB3" s="293"/>
      <c r="EC3" s="293"/>
      <c r="ED3" s="293"/>
      <c r="EE3" s="293"/>
      <c r="EF3" s="293"/>
      <c r="EG3" s="293"/>
      <c r="EH3" s="293"/>
      <c r="EI3" s="293"/>
      <c r="EJ3" s="293"/>
      <c r="EK3" s="293"/>
      <c r="EL3" s="293"/>
      <c r="EM3" s="293"/>
      <c r="EN3" s="293"/>
      <c r="EO3" s="293"/>
      <c r="EP3" s="293"/>
      <c r="EQ3" s="293"/>
      <c r="ER3" s="293"/>
      <c r="ES3" s="293"/>
      <c r="ET3" s="293"/>
      <c r="EU3" s="293"/>
      <c r="EV3" s="293"/>
      <c r="EW3" s="293"/>
      <c r="EX3" s="293"/>
      <c r="EY3" s="293"/>
      <c r="EZ3" s="293"/>
      <c r="FA3" s="293"/>
      <c r="FB3" s="293"/>
      <c r="FC3" s="293"/>
      <c r="FD3" s="293"/>
    </row>
    <row r="4" spans="1:160" s="35" customFormat="1" ht="15.6" customHeight="1">
      <c r="A4" s="32" t="s">
        <v>154</v>
      </c>
      <c r="B4" s="32" t="s">
        <v>1051</v>
      </c>
      <c r="C4" s="32"/>
      <c r="D4" s="33"/>
      <c r="E4" s="33"/>
      <c r="F4" s="33"/>
      <c r="G4" s="33"/>
      <c r="H4" s="33">
        <f>SUM(②工事費内訳書!I5)</f>
        <v>6940000</v>
      </c>
      <c r="I4" s="33"/>
      <c r="J4" s="33"/>
      <c r="K4" s="33"/>
      <c r="L4" s="33"/>
      <c r="M4" s="33"/>
      <c r="N4" s="33"/>
      <c r="O4" s="34"/>
      <c r="P4" s="33"/>
      <c r="Q4" s="33"/>
      <c r="R4" s="33"/>
      <c r="S4" s="275"/>
      <c r="T4" s="661"/>
      <c r="U4" s="676">
        <f>SUM(U5:U15)*0.05</f>
        <v>1273077.0932284943</v>
      </c>
      <c r="V4" s="37">
        <f>SUM(V5:V15)*0.05</f>
        <v>4290572.1187559571</v>
      </c>
      <c r="W4" s="37"/>
      <c r="X4" s="33"/>
      <c r="Y4" s="33"/>
      <c r="Z4" s="33"/>
      <c r="AA4" s="34"/>
      <c r="AB4" s="33"/>
      <c r="AC4" s="33"/>
      <c r="AD4" s="33"/>
      <c r="AE4" s="33"/>
      <c r="AF4" s="33"/>
      <c r="AG4" s="33"/>
      <c r="AH4" s="33"/>
      <c r="AI4" s="882">
        <f>FV(AP13,27,,-H4)</f>
        <v>11845792.147889266</v>
      </c>
      <c r="AJ4" s="33"/>
      <c r="AK4" s="38">
        <f t="shared" ref="AK4:AK16" si="0">SUM(D4:AJ4)</f>
        <v>24349441.35987372</v>
      </c>
      <c r="AM4" s="294"/>
      <c r="AO4" s="294"/>
    </row>
    <row r="5" spans="1:160" s="35" customFormat="1" ht="15.6" customHeight="1">
      <c r="A5" s="36"/>
      <c r="B5" s="36" t="s">
        <v>211</v>
      </c>
      <c r="C5" s="36"/>
      <c r="D5" s="37"/>
      <c r="E5" s="37"/>
      <c r="F5" s="37"/>
      <c r="G5" s="37"/>
      <c r="H5" s="37">
        <f>SUM(②工事費内訳書!I8)</f>
        <v>34294760</v>
      </c>
      <c r="I5" s="37"/>
      <c r="J5" s="37"/>
      <c r="K5" s="37"/>
      <c r="L5" s="37"/>
      <c r="M5" s="37"/>
      <c r="N5" s="37"/>
      <c r="O5" s="38"/>
      <c r="P5" s="37"/>
      <c r="Q5" s="37"/>
      <c r="R5" s="37"/>
      <c r="S5" s="276"/>
      <c r="T5" s="662"/>
      <c r="U5" s="676">
        <f>FV(AP13,13,,-②工事費内訳書!P8)</f>
        <v>10153596.058829673</v>
      </c>
      <c r="V5" s="33">
        <f>FV(AP13,14,,-②工事費内訳書!M8)</f>
        <v>34894539.524331801</v>
      </c>
      <c r="W5" s="33"/>
      <c r="X5" s="37"/>
      <c r="Y5" s="37"/>
      <c r="Z5" s="37"/>
      <c r="AA5" s="38"/>
      <c r="AB5" s="37"/>
      <c r="AC5" s="37"/>
      <c r="AD5" s="37"/>
      <c r="AE5" s="37"/>
      <c r="AF5" s="37"/>
      <c r="AG5" s="37"/>
      <c r="AH5" s="37"/>
      <c r="AI5" s="882">
        <f>FV(AP13,27,,-H5)</f>
        <v>58537262.063652284</v>
      </c>
      <c r="AJ5" s="33"/>
      <c r="AK5" s="38">
        <f t="shared" si="0"/>
        <v>137880157.64681375</v>
      </c>
    </row>
    <row r="6" spans="1:160" s="35" customFormat="1" ht="15.6" customHeight="1">
      <c r="A6" s="997" t="s">
        <v>26</v>
      </c>
      <c r="B6" s="36" t="s">
        <v>212</v>
      </c>
      <c r="C6" s="36"/>
      <c r="D6" s="37"/>
      <c r="E6" s="37"/>
      <c r="F6" s="37"/>
      <c r="G6" s="37"/>
      <c r="H6" s="37">
        <f>SUM(②工事費内訳書!I18)</f>
        <v>3623030</v>
      </c>
      <c r="I6" s="37"/>
      <c r="J6" s="37"/>
      <c r="K6" s="37"/>
      <c r="L6" s="37"/>
      <c r="M6" s="37"/>
      <c r="N6" s="37"/>
      <c r="O6" s="38"/>
      <c r="P6" s="37"/>
      <c r="Q6" s="37"/>
      <c r="R6" s="37"/>
      <c r="S6" s="276"/>
      <c r="T6" s="662"/>
      <c r="U6" s="676">
        <f>FV(AP13,13,,-②工事費内訳書!P18)</f>
        <v>1186884.0834413578</v>
      </c>
      <c r="V6" s="33">
        <f>FV(AP13,14,,-②工事費内訳書!M18)</f>
        <v>3569889.3778294926</v>
      </c>
      <c r="W6" s="33"/>
      <c r="X6" s="37"/>
      <c r="Y6" s="37"/>
      <c r="Z6" s="37"/>
      <c r="AA6" s="38"/>
      <c r="AB6" s="37"/>
      <c r="AC6" s="37"/>
      <c r="AD6" s="37"/>
      <c r="AE6" s="37"/>
      <c r="AF6" s="37"/>
      <c r="AG6" s="37"/>
      <c r="AH6" s="37"/>
      <c r="AI6" s="882">
        <f>FV(AP13,27,,-H6)</f>
        <v>6184100.9114650209</v>
      </c>
      <c r="AJ6" s="33"/>
      <c r="AK6" s="38">
        <f t="shared" si="0"/>
        <v>14563904.372735871</v>
      </c>
    </row>
    <row r="7" spans="1:160" s="35" customFormat="1" ht="14.25" customHeight="1">
      <c r="A7" s="997"/>
      <c r="B7" s="36" t="s">
        <v>213</v>
      </c>
      <c r="C7" s="36"/>
      <c r="D7" s="37"/>
      <c r="E7" s="37"/>
      <c r="F7" s="37"/>
      <c r="G7" s="37"/>
      <c r="H7" s="37">
        <f>SUM(②工事費内訳書!I28)</f>
        <v>9371720</v>
      </c>
      <c r="I7" s="37"/>
      <c r="J7" s="37"/>
      <c r="K7" s="37"/>
      <c r="L7" s="37"/>
      <c r="M7" s="37"/>
      <c r="N7" s="37"/>
      <c r="O7" s="38"/>
      <c r="P7" s="37"/>
      <c r="Q7" s="37"/>
      <c r="R7" s="37"/>
      <c r="S7" s="276"/>
      <c r="T7" s="662"/>
      <c r="U7" s="676">
        <f>FV(AP13,13,,-②工事費内訳書!P28)</f>
        <v>2826284.7022817582</v>
      </c>
      <c r="V7" s="33">
        <f>FV(AP13,14,,-②工事費内訳書!M28)</f>
        <v>9482975.1170441862</v>
      </c>
      <c r="W7" s="33"/>
      <c r="X7" s="37"/>
      <c r="Y7" s="37"/>
      <c r="Z7" s="37"/>
      <c r="AA7" s="38"/>
      <c r="AB7" s="37"/>
      <c r="AC7" s="37"/>
      <c r="AD7" s="37"/>
      <c r="AE7" s="37"/>
      <c r="AF7" s="37"/>
      <c r="AG7" s="37"/>
      <c r="AH7" s="37"/>
      <c r="AI7" s="882">
        <f>FV(AP13,27,,-H7)</f>
        <v>15996462.130866971</v>
      </c>
      <c r="AJ7" s="33"/>
      <c r="AK7" s="38">
        <f t="shared" si="0"/>
        <v>37677441.950192913</v>
      </c>
    </row>
    <row r="8" spans="1:160" s="35" customFormat="1" ht="15.6" customHeight="1">
      <c r="A8" s="997"/>
      <c r="B8" s="36" t="s">
        <v>214</v>
      </c>
      <c r="C8" s="36"/>
      <c r="D8" s="37"/>
      <c r="E8" s="37"/>
      <c r="F8" s="37"/>
      <c r="G8" s="37"/>
      <c r="H8" s="37">
        <f>SUM(②工事費内訳書!I47)</f>
        <v>9831467</v>
      </c>
      <c r="I8" s="37"/>
      <c r="J8" s="37"/>
      <c r="K8" s="37"/>
      <c r="L8" s="246"/>
      <c r="M8" s="247"/>
      <c r="N8" s="247" t="s">
        <v>623</v>
      </c>
      <c r="O8" s="245"/>
      <c r="P8" s="246"/>
      <c r="Q8" s="246"/>
      <c r="R8" s="246"/>
      <c r="S8" s="277"/>
      <c r="T8" s="663"/>
      <c r="U8" s="676">
        <f>FV(AP13,13,,-②工事費内訳書!P47)</f>
        <v>2819683.4276465527</v>
      </c>
      <c r="V8" s="33">
        <f>FV(AP13,14,,-②工事費内訳書!M47)</f>
        <v>10096334.820053963</v>
      </c>
      <c r="W8" s="33"/>
      <c r="X8" s="37"/>
      <c r="Y8" s="37"/>
      <c r="Z8" s="37"/>
      <c r="AA8" s="38"/>
      <c r="AB8" s="37"/>
      <c r="AC8" s="37"/>
      <c r="AD8" s="37"/>
      <c r="AE8" s="37"/>
      <c r="AF8" s="37"/>
      <c r="AG8" s="37"/>
      <c r="AH8" s="37"/>
      <c r="AI8" s="882">
        <f>FV(AP13,27,,-H8)</f>
        <v>16781198.067843288</v>
      </c>
      <c r="AJ8" s="33"/>
      <c r="AK8" s="38">
        <f t="shared" si="0"/>
        <v>39528683.315543801</v>
      </c>
    </row>
    <row r="9" spans="1:160" s="35" customFormat="1" ht="15.6" customHeight="1">
      <c r="A9" s="997"/>
      <c r="B9" s="36" t="s">
        <v>215</v>
      </c>
      <c r="C9" s="36"/>
      <c r="D9" s="37"/>
      <c r="E9" s="37"/>
      <c r="F9" s="37"/>
      <c r="G9" s="37"/>
      <c r="H9" s="37">
        <f>SUM(②工事費内訳書!I69)</f>
        <v>20062142</v>
      </c>
      <c r="I9" s="38"/>
      <c r="J9" s="37"/>
      <c r="K9" s="37"/>
      <c r="L9" s="246"/>
      <c r="M9" s="247"/>
      <c r="N9" s="247" t="s">
        <v>624</v>
      </c>
      <c r="O9" s="245"/>
      <c r="P9" s="246"/>
      <c r="Q9" s="246"/>
      <c r="R9" s="246"/>
      <c r="S9" s="277"/>
      <c r="T9" s="663"/>
      <c r="U9" s="676">
        <f>FV(AP13,13,,-②工事費内訳書!P69)</f>
        <v>5758034.5659311535</v>
      </c>
      <c r="V9" s="33">
        <f>FV(AP13,14,,-②工事費内訳書!M69)</f>
        <v>20598375.053301919</v>
      </c>
      <c r="W9" s="33"/>
      <c r="X9" s="37"/>
      <c r="Y9" s="37"/>
      <c r="Z9" s="37"/>
      <c r="AA9" s="38"/>
      <c r="AB9" s="37"/>
      <c r="AC9" s="37"/>
      <c r="AD9" s="37"/>
      <c r="AE9" s="37"/>
      <c r="AF9" s="37"/>
      <c r="AG9" s="38"/>
      <c r="AH9" s="37"/>
      <c r="AI9" s="882">
        <f>FV(AP13,27,,-H9)</f>
        <v>34243798.872253522</v>
      </c>
      <c r="AJ9" s="33"/>
      <c r="AK9" s="38">
        <f t="shared" si="0"/>
        <v>80662350.491486594</v>
      </c>
    </row>
    <row r="10" spans="1:160" s="35" customFormat="1" ht="15.6" customHeight="1" thickBot="1">
      <c r="A10" s="997"/>
      <c r="B10" s="36" t="s">
        <v>216</v>
      </c>
      <c r="C10" s="36"/>
      <c r="D10" s="37"/>
      <c r="E10" s="37"/>
      <c r="F10" s="37">
        <f>5538750+563365</f>
        <v>6102115</v>
      </c>
      <c r="G10" s="37"/>
      <c r="H10" s="37">
        <f>SUM(②工事費内訳書!I122)</f>
        <v>4339760</v>
      </c>
      <c r="I10" s="38"/>
      <c r="J10" s="37"/>
      <c r="K10" s="37"/>
      <c r="L10" s="246"/>
      <c r="M10" s="246"/>
      <c r="N10" s="246">
        <v>9513043</v>
      </c>
      <c r="O10" s="245"/>
      <c r="P10" s="246"/>
      <c r="Q10" s="246"/>
      <c r="R10" s="246"/>
      <c r="S10" s="277"/>
      <c r="T10" s="663"/>
      <c r="U10" s="677"/>
      <c r="V10" s="867"/>
      <c r="W10" s="867"/>
      <c r="X10" s="37"/>
      <c r="Y10" s="37">
        <f>FV(AP13,11,,-N10)</f>
        <v>11828273.260853585</v>
      </c>
      <c r="Z10" s="37"/>
      <c r="AA10" s="38"/>
      <c r="AB10" s="37"/>
      <c r="AC10" s="37"/>
      <c r="AD10" s="37"/>
      <c r="AE10" s="37"/>
      <c r="AF10" s="37"/>
      <c r="AG10" s="38"/>
      <c r="AH10" s="37"/>
      <c r="AI10" s="882">
        <f>FV(AP13,27,,-H10)</f>
        <v>7407477.6558679994</v>
      </c>
      <c r="AJ10" s="33"/>
      <c r="AK10" s="38">
        <f t="shared" si="0"/>
        <v>39190668.916721582</v>
      </c>
    </row>
    <row r="11" spans="1:160" s="35" customFormat="1" ht="15.6" customHeight="1">
      <c r="A11" s="997"/>
      <c r="B11" s="36" t="s">
        <v>217</v>
      </c>
      <c r="C11" s="36"/>
      <c r="D11" s="37"/>
      <c r="E11" s="37"/>
      <c r="F11" s="37"/>
      <c r="G11" s="37"/>
      <c r="H11" s="37">
        <f>SUM(②工事費内訳書!I231)</f>
        <v>21218928</v>
      </c>
      <c r="I11" s="38"/>
      <c r="J11" s="37"/>
      <c r="K11" s="37"/>
      <c r="L11" s="246"/>
      <c r="M11" s="246">
        <v>3637440</v>
      </c>
      <c r="N11" s="246"/>
      <c r="O11" s="245"/>
      <c r="P11" s="246"/>
      <c r="Q11" s="246"/>
      <c r="R11" s="246"/>
      <c r="S11" s="277"/>
      <c r="T11" s="663">
        <f>②工事費内訳書!AB380</f>
        <v>481800</v>
      </c>
      <c r="U11" s="678"/>
      <c r="V11" s="38"/>
      <c r="W11" s="38"/>
      <c r="X11" s="37"/>
      <c r="Y11" s="37"/>
      <c r="Z11" s="37"/>
      <c r="AA11" s="37"/>
      <c r="AB11" s="37"/>
      <c r="AC11" s="37"/>
      <c r="AD11" s="37"/>
      <c r="AE11" s="37"/>
      <c r="AF11" s="37"/>
      <c r="AG11" s="37"/>
      <c r="AH11" s="37"/>
      <c r="AI11" s="882">
        <f>FV(AP13,27,,-H11)</f>
        <v>36218301.252021275</v>
      </c>
      <c r="AJ11" s="33"/>
      <c r="AK11" s="38">
        <f t="shared" si="0"/>
        <v>61556469.252021275</v>
      </c>
      <c r="AO11" s="924"/>
      <c r="AP11" s="925"/>
    </row>
    <row r="12" spans="1:160" s="35" customFormat="1" ht="15.6" customHeight="1" thickBot="1">
      <c r="A12" s="997"/>
      <c r="B12" s="36" t="s">
        <v>218</v>
      </c>
      <c r="C12" s="36"/>
      <c r="D12" s="37"/>
      <c r="E12" s="37"/>
      <c r="F12" s="37"/>
      <c r="G12" s="37"/>
      <c r="H12" s="37">
        <f>SUM(②工事費内訳書!I260)</f>
        <v>9019455</v>
      </c>
      <c r="I12" s="38"/>
      <c r="J12" s="37"/>
      <c r="K12" s="37"/>
      <c r="L12" s="246"/>
      <c r="M12" s="246"/>
      <c r="N12" s="246">
        <v>237600</v>
      </c>
      <c r="O12" s="245"/>
      <c r="P12" s="246"/>
      <c r="Q12" s="246">
        <f>6435000-6435000</f>
        <v>0</v>
      </c>
      <c r="R12" s="246"/>
      <c r="S12" s="277"/>
      <c r="T12" s="663">
        <f>②工事費内訳書!AB377</f>
        <v>3814800</v>
      </c>
      <c r="U12" s="678"/>
      <c r="V12" s="38"/>
      <c r="W12" s="38"/>
      <c r="X12" s="37"/>
      <c r="Y12" s="37"/>
      <c r="Z12" s="37"/>
      <c r="AA12" s="37"/>
      <c r="AB12" s="37"/>
      <c r="AC12" s="37"/>
      <c r="AD12" s="37"/>
      <c r="AE12" s="37"/>
      <c r="AF12" s="37"/>
      <c r="AG12" s="37"/>
      <c r="AH12" s="37"/>
      <c r="AI12" s="882">
        <f>FV(AP13,27,,-H12)</f>
        <v>15395185.766172994</v>
      </c>
      <c r="AJ12" s="33"/>
      <c r="AK12" s="38">
        <f t="shared" si="0"/>
        <v>28467040.766172994</v>
      </c>
      <c r="AO12" s="926" t="s">
        <v>1062</v>
      </c>
      <c r="AP12" s="927"/>
    </row>
    <row r="13" spans="1:160" s="35" customFormat="1" ht="15.6" customHeight="1" thickBot="1">
      <c r="A13" s="997"/>
      <c r="B13" s="36" t="s">
        <v>1050</v>
      </c>
      <c r="C13" s="36"/>
      <c r="D13" s="37"/>
      <c r="E13" s="37"/>
      <c r="F13" s="37"/>
      <c r="G13" s="37"/>
      <c r="H13" s="37">
        <f>SUM(②工事費内訳書!I268)</f>
        <v>7533830</v>
      </c>
      <c r="I13" s="38"/>
      <c r="J13" s="37"/>
      <c r="K13" s="37"/>
      <c r="L13" s="246"/>
      <c r="M13" s="246"/>
      <c r="N13" s="246"/>
      <c r="O13" s="245"/>
      <c r="P13" s="246"/>
      <c r="Q13" s="246"/>
      <c r="R13" s="246"/>
      <c r="S13" s="277"/>
      <c r="T13" s="663">
        <f>②工事費内訳書!AB379</f>
        <v>4301000</v>
      </c>
      <c r="U13" s="678">
        <f>FV(AP13,13,,-②工事費内訳書!P268)</f>
        <v>2717059.026439392</v>
      </c>
      <c r="V13" s="38">
        <f>FV(AP13,14,,-②工事費内訳書!M268)</f>
        <v>7169328.4825577782</v>
      </c>
      <c r="W13" s="38"/>
      <c r="X13" s="37"/>
      <c r="Y13" s="37"/>
      <c r="Z13" s="37"/>
      <c r="AA13" s="37"/>
      <c r="AB13" s="37"/>
      <c r="AC13" s="37"/>
      <c r="AD13" s="37"/>
      <c r="AE13" s="37"/>
      <c r="AF13" s="37"/>
      <c r="AG13" s="37"/>
      <c r="AH13" s="37"/>
      <c r="AI13" s="882">
        <f>FV(AP13,27,,-H13)</f>
        <v>12859392.544313053</v>
      </c>
      <c r="AJ13" s="33"/>
      <c r="AK13" s="38">
        <f t="shared" si="0"/>
        <v>34580610.053310223</v>
      </c>
      <c r="AL13" s="35" t="s">
        <v>1053</v>
      </c>
      <c r="AO13" s="923" t="s">
        <v>703</v>
      </c>
      <c r="AP13" s="884">
        <v>0.02</v>
      </c>
    </row>
    <row r="14" spans="1:160" s="35" customFormat="1" ht="15.6" customHeight="1">
      <c r="A14" s="997"/>
      <c r="B14" s="36" t="s">
        <v>219</v>
      </c>
      <c r="C14" s="36"/>
      <c r="D14" s="37"/>
      <c r="E14" s="37"/>
      <c r="F14" s="37"/>
      <c r="G14" s="37"/>
      <c r="H14" s="37">
        <f>SUM(②工事費内訳書!I282)</f>
        <v>9648800</v>
      </c>
      <c r="I14" s="245">
        <v>100000</v>
      </c>
      <c r="J14" s="37"/>
      <c r="K14" s="37"/>
      <c r="L14" s="246">
        <v>56160</v>
      </c>
      <c r="M14" s="246"/>
      <c r="N14" s="246">
        <v>96120</v>
      </c>
      <c r="O14" s="245"/>
      <c r="P14" s="246"/>
      <c r="Q14" s="246">
        <v>846780</v>
      </c>
      <c r="R14" s="248"/>
      <c r="S14" s="278"/>
      <c r="T14" s="663">
        <f>②工事費内訳書!AB370</f>
        <v>2075040</v>
      </c>
      <c r="U14" s="678"/>
      <c r="V14" s="38"/>
      <c r="W14" s="38"/>
      <c r="X14" s="37"/>
      <c r="Y14" s="37"/>
      <c r="Z14" s="37"/>
      <c r="AA14" s="37"/>
      <c r="AB14" s="37"/>
      <c r="AC14" s="37"/>
      <c r="AD14" s="37"/>
      <c r="AE14" s="37"/>
      <c r="AF14" s="37"/>
      <c r="AG14" s="37"/>
      <c r="AH14" s="37"/>
      <c r="AI14" s="882">
        <f>FV(AP13,27,,-H14)</f>
        <v>16469406.235814689</v>
      </c>
      <c r="AJ14" s="33"/>
      <c r="AK14" s="38">
        <f t="shared" si="0"/>
        <v>29292306.235814691</v>
      </c>
      <c r="AL14" s="294" t="s">
        <v>699</v>
      </c>
      <c r="AM14" s="868">
        <f>SUM(V4:V16)</f>
        <v>103617316.66795637</v>
      </c>
      <c r="AO14" s="928"/>
      <c r="AP14" s="927"/>
    </row>
    <row r="15" spans="1:160" s="35" customFormat="1" ht="14.25" customHeight="1">
      <c r="A15" s="997"/>
      <c r="B15" s="36" t="s">
        <v>220</v>
      </c>
      <c r="C15" s="36"/>
      <c r="D15" s="37"/>
      <c r="E15" s="37"/>
      <c r="F15" s="37"/>
      <c r="G15" s="37">
        <f>②工事費内訳書!N371</f>
        <v>4304947</v>
      </c>
      <c r="H15" s="37">
        <f>SUM(②工事費内訳書!I302)</f>
        <v>1070100</v>
      </c>
      <c r="I15" s="37"/>
      <c r="J15" s="37"/>
      <c r="K15" s="37"/>
      <c r="L15" s="246">
        <f>1771200+55890+361260+250560</f>
        <v>2438910</v>
      </c>
      <c r="M15" s="246">
        <v>4369680</v>
      </c>
      <c r="N15" s="246"/>
      <c r="O15" s="245"/>
      <c r="P15" s="246"/>
      <c r="Q15" s="246"/>
      <c r="R15" s="246"/>
      <c r="S15" s="277">
        <v>4222900</v>
      </c>
      <c r="T15" s="663">
        <f>②工事費内訳書!AB378</f>
        <v>988900</v>
      </c>
      <c r="U15" s="679"/>
      <c r="V15" s="37"/>
      <c r="W15" s="37"/>
      <c r="X15" s="37"/>
      <c r="Y15" s="37"/>
      <c r="Z15" s="37"/>
      <c r="AA15" s="38"/>
      <c r="AB15" s="37"/>
      <c r="AC15" s="37"/>
      <c r="AD15" s="37"/>
      <c r="AE15" s="37"/>
      <c r="AF15" s="37"/>
      <c r="AG15" s="37"/>
      <c r="AH15" s="37"/>
      <c r="AI15" s="882">
        <f>FV(AP13,27,,-H15)</f>
        <v>1826539.2186536458</v>
      </c>
      <c r="AJ15" s="33"/>
      <c r="AK15" s="38">
        <f t="shared" si="0"/>
        <v>19221976.218653645</v>
      </c>
      <c r="AL15" s="294" t="s">
        <v>695</v>
      </c>
      <c r="AM15" s="868">
        <f>SUM(U4:U16)</f>
        <v>30744811.801468138</v>
      </c>
      <c r="AO15" s="928"/>
      <c r="AP15" s="927"/>
    </row>
    <row r="16" spans="1:160" s="35" customFormat="1" ht="14.25" customHeight="1">
      <c r="A16" s="36"/>
      <c r="B16" s="36" t="s">
        <v>221</v>
      </c>
      <c r="C16" s="36"/>
      <c r="D16" s="37"/>
      <c r="E16" s="37"/>
      <c r="F16" s="37"/>
      <c r="G16" s="37"/>
      <c r="H16" s="37">
        <f>SUM(②工事費内訳書!I304:I305)</f>
        <v>11046008</v>
      </c>
      <c r="I16" s="37"/>
      <c r="J16" s="37"/>
      <c r="K16" s="37"/>
      <c r="L16" s="37"/>
      <c r="M16" s="37"/>
      <c r="N16" s="37"/>
      <c r="O16" s="38"/>
      <c r="P16" s="37"/>
      <c r="Q16" s="37"/>
      <c r="R16" s="37"/>
      <c r="S16" s="276"/>
      <c r="T16" s="662"/>
      <c r="U16" s="680">
        <f>SUM(U4:U15)*0.15</f>
        <v>4010192.8436697568</v>
      </c>
      <c r="V16" s="313">
        <f>SUM(V4:V15)*0.15</f>
        <v>13515302.174081264</v>
      </c>
      <c r="W16" s="313"/>
      <c r="X16" s="37"/>
      <c r="Y16" s="37"/>
      <c r="Z16" s="37"/>
      <c r="AA16" s="38"/>
      <c r="AB16" s="37"/>
      <c r="AC16" s="37"/>
      <c r="AD16" s="37"/>
      <c r="AE16" s="37"/>
      <c r="AF16" s="37"/>
      <c r="AG16" s="37"/>
      <c r="AH16" s="37"/>
      <c r="AI16" s="882">
        <f>FV(AP13,27,,-H16)</f>
        <v>18854281.676069453</v>
      </c>
      <c r="AJ16" s="33"/>
      <c r="AK16" s="38">
        <f t="shared" si="0"/>
        <v>47425784.693820477</v>
      </c>
      <c r="AL16" s="294" t="s">
        <v>1049</v>
      </c>
      <c r="AM16" s="869"/>
      <c r="AO16" s="928"/>
      <c r="AP16" s="927"/>
    </row>
    <row r="17" spans="1:42" ht="19.5" customHeight="1" thickBot="1">
      <c r="S17" s="673"/>
      <c r="T17" s="673"/>
      <c r="U17" s="736" t="s">
        <v>1037</v>
      </c>
      <c r="AM17" s="870">
        <f>SUM(AI4:AI16)</f>
        <v>252619198.54288346</v>
      </c>
      <c r="AO17" s="929"/>
      <c r="AP17" s="930"/>
    </row>
    <row r="18" spans="1:42" s="35" customFormat="1" ht="15.6" customHeight="1">
      <c r="A18" s="997" t="s">
        <v>70</v>
      </c>
      <c r="B18" s="250" t="s">
        <v>160</v>
      </c>
      <c r="C18" s="39"/>
      <c r="D18" s="249"/>
      <c r="E18" s="249"/>
      <c r="F18" s="649"/>
      <c r="G18" s="649"/>
      <c r="H18" s="647"/>
      <c r="I18" s="648"/>
      <c r="J18" s="647"/>
      <c r="K18" s="647"/>
      <c r="L18" s="647">
        <v>5292000</v>
      </c>
      <c r="M18" s="647"/>
      <c r="N18" s="647"/>
      <c r="O18" s="647"/>
      <c r="P18" s="647"/>
      <c r="Q18" s="647"/>
      <c r="R18" s="648"/>
      <c r="S18" s="646">
        <v>1573000</v>
      </c>
      <c r="T18" s="663"/>
      <c r="U18" s="679"/>
      <c r="V18" s="37"/>
      <c r="W18" s="37"/>
      <c r="X18" s="37"/>
      <c r="Y18" s="38"/>
      <c r="Z18" s="322"/>
      <c r="AA18" s="37">
        <f>FV(AP13,15,,-L18)</f>
        <v>7122335.2464112919</v>
      </c>
      <c r="AB18" s="37"/>
      <c r="AC18" s="37"/>
      <c r="AD18" s="37"/>
      <c r="AE18" s="37"/>
      <c r="AF18" s="37"/>
      <c r="AG18" s="322"/>
      <c r="AH18" s="37">
        <f>FV(AP13,15,,-S18)</f>
        <v>2117050.8961838554</v>
      </c>
      <c r="AI18" s="37"/>
      <c r="AJ18" s="37"/>
      <c r="AK18" s="38">
        <f>SUM(D18:AJ18)</f>
        <v>16104386.142595148</v>
      </c>
    </row>
    <row r="19" spans="1:42" s="35" customFormat="1" ht="15.6" customHeight="1">
      <c r="A19" s="997"/>
      <c r="B19" s="864" t="s">
        <v>170</v>
      </c>
      <c r="C19" s="857" t="s">
        <v>1041</v>
      </c>
      <c r="D19" s="970"/>
      <c r="E19" s="972"/>
      <c r="F19" s="974"/>
      <c r="G19" s="968">
        <f>②工事費内訳書!N321</f>
        <v>399000</v>
      </c>
      <c r="H19" s="968"/>
      <c r="I19" s="976"/>
      <c r="J19" s="968">
        <v>136080</v>
      </c>
      <c r="K19" s="968">
        <f>185760+2793960</f>
        <v>2979720</v>
      </c>
      <c r="L19" s="968">
        <v>1933200</v>
      </c>
      <c r="M19" s="968"/>
      <c r="N19" s="968"/>
      <c r="O19" s="968"/>
      <c r="P19" s="968"/>
      <c r="Q19" s="968"/>
      <c r="R19" s="968"/>
      <c r="S19" s="978">
        <v>2217600</v>
      </c>
      <c r="T19" s="980">
        <f>②工事費内訳書!AB322</f>
        <v>1175900</v>
      </c>
      <c r="U19" s="679"/>
      <c r="V19" s="37">
        <f>U19*(1+AP13)+FV(AP13,6,,-434500)</f>
        <v>489317.57117020804</v>
      </c>
      <c r="W19" s="37"/>
      <c r="X19" s="37"/>
      <c r="Y19" s="37">
        <f>FV(AP13,3,,-V19)</f>
        <v>519267.72106639412</v>
      </c>
      <c r="Z19" s="37"/>
      <c r="AA19" s="37"/>
      <c r="AB19" s="37">
        <f>FV(AP13,3,,-Y19)</f>
        <v>551051.05973742588</v>
      </c>
      <c r="AC19" s="37"/>
      <c r="AD19" s="37"/>
      <c r="AE19" s="37">
        <f>FV(AP13,3,,-AB19)</f>
        <v>584779.79300183419</v>
      </c>
      <c r="AF19" s="37"/>
      <c r="AG19" s="37"/>
      <c r="AH19" s="37">
        <f>FV(AP13,3,,-AE19)</f>
        <v>620572.99457189045</v>
      </c>
      <c r="AI19" s="37"/>
      <c r="AJ19" s="37"/>
      <c r="AK19" s="38">
        <f t="shared" ref="AK19:AK35" si="1">SUM(D19:AJ19)</f>
        <v>11606489.139547752</v>
      </c>
    </row>
    <row r="20" spans="1:42" s="35" customFormat="1" ht="15.6" customHeight="1">
      <c r="A20" s="997"/>
      <c r="B20" s="865"/>
      <c r="C20" s="857" t="s">
        <v>1042</v>
      </c>
      <c r="D20" s="971"/>
      <c r="E20" s="973"/>
      <c r="F20" s="975"/>
      <c r="G20" s="969"/>
      <c r="H20" s="969"/>
      <c r="I20" s="977"/>
      <c r="J20" s="969"/>
      <c r="K20" s="969"/>
      <c r="L20" s="969"/>
      <c r="M20" s="969"/>
      <c r="N20" s="969"/>
      <c r="O20" s="969"/>
      <c r="P20" s="969"/>
      <c r="Q20" s="969"/>
      <c r="R20" s="969"/>
      <c r="S20" s="979"/>
      <c r="T20" s="981"/>
      <c r="U20" s="679">
        <f>②工事費内訳書!AE321</f>
        <v>92434.61538461539</v>
      </c>
      <c r="V20" s="37"/>
      <c r="W20" s="37">
        <f>FV(AP13,5,,-②工事費内訳書!AE322)</f>
        <v>1566690.6597408</v>
      </c>
      <c r="X20" s="37"/>
      <c r="Y20" s="38">
        <f>X20*(1+AP13)+FV(AP13,4,,-U20)</f>
        <v>100054.20038953847</v>
      </c>
      <c r="Z20" s="37"/>
      <c r="AA20" s="37"/>
      <c r="AB20" s="37">
        <f>FV(AP13,5,,-W20)</f>
        <v>1729753.0819725604</v>
      </c>
      <c r="AC20" s="37"/>
      <c r="AD20" s="37"/>
      <c r="AE20" s="37">
        <f>FV(AP13,10,,-U20)</f>
        <v>112677.28036820769</v>
      </c>
      <c r="AF20" s="37"/>
      <c r="AG20" s="37">
        <f>FV(AP13,5,,-AB20)</f>
        <v>1909787.1720819399</v>
      </c>
      <c r="AH20" s="37"/>
      <c r="AI20" s="37"/>
      <c r="AJ20" s="37"/>
      <c r="AK20" s="38">
        <f t="shared" si="1"/>
        <v>5511397.0099376617</v>
      </c>
    </row>
    <row r="21" spans="1:42" s="35" customFormat="1" ht="15.6" customHeight="1">
      <c r="A21" s="997"/>
      <c r="B21" s="250" t="s">
        <v>175</v>
      </c>
      <c r="C21" s="39"/>
      <c r="D21" s="249"/>
      <c r="E21" s="249"/>
      <c r="F21" s="649"/>
      <c r="G21" s="649"/>
      <c r="H21" s="647"/>
      <c r="I21" s="647"/>
      <c r="J21" s="647">
        <v>695736</v>
      </c>
      <c r="K21" s="647"/>
      <c r="L21" s="647"/>
      <c r="M21" s="647"/>
      <c r="N21" s="647">
        <v>1181952</v>
      </c>
      <c r="O21" s="647"/>
      <c r="P21" s="647"/>
      <c r="Q21" s="651"/>
      <c r="R21" s="651"/>
      <c r="S21" s="650"/>
      <c r="T21" s="664">
        <f>②工事費内訳書!AB323</f>
        <v>920040</v>
      </c>
      <c r="U21" s="679"/>
      <c r="V21" s="37"/>
      <c r="W21" s="37"/>
      <c r="X21" s="37">
        <f>②工事費内訳書!AE323+②工事費内訳書!AE324</f>
        <v>1195040</v>
      </c>
      <c r="Y21" s="37"/>
      <c r="Z21" s="320"/>
      <c r="AA21" s="37"/>
      <c r="AB21" s="37"/>
      <c r="AC21" s="37">
        <f>FV(AP13,5,,-X21)</f>
        <v>1319420.723056128</v>
      </c>
      <c r="AD21" s="37"/>
      <c r="AE21" s="37"/>
      <c r="AF21" s="320"/>
      <c r="AG21" s="38"/>
      <c r="AH21" s="37">
        <f>FV(AP13,5,,-AC21)</f>
        <v>1456747.0916705346</v>
      </c>
      <c r="AI21" s="37"/>
      <c r="AJ21" s="37"/>
      <c r="AK21" s="38">
        <f t="shared" si="1"/>
        <v>6768935.8147266628</v>
      </c>
    </row>
    <row r="22" spans="1:42" s="35" customFormat="1" ht="15.6" customHeight="1">
      <c r="A22" s="997"/>
      <c r="B22" s="250" t="s">
        <v>222</v>
      </c>
      <c r="C22" s="39"/>
      <c r="D22" s="249"/>
      <c r="E22" s="249"/>
      <c r="F22" s="649"/>
      <c r="G22" s="649"/>
      <c r="H22" s="647"/>
      <c r="I22" s="647"/>
      <c r="J22" s="647">
        <v>190080</v>
      </c>
      <c r="K22" s="647"/>
      <c r="L22" s="647"/>
      <c r="M22" s="647">
        <v>1285200</v>
      </c>
      <c r="N22" s="647"/>
      <c r="O22" s="647">
        <v>2572900</v>
      </c>
      <c r="P22" s="647">
        <v>1615900</v>
      </c>
      <c r="Q22" s="647">
        <v>23564750</v>
      </c>
      <c r="R22" s="648">
        <v>866800</v>
      </c>
      <c r="S22" s="646"/>
      <c r="T22" s="663"/>
      <c r="U22" s="679"/>
      <c r="V22" s="37"/>
      <c r="W22" s="37"/>
      <c r="X22" s="37"/>
      <c r="Y22" s="37"/>
      <c r="Z22" s="323"/>
      <c r="AA22" s="37"/>
      <c r="AB22" s="37"/>
      <c r="AC22" s="37">
        <f>FV(AP13,15,,-②工事費内訳書!AE326)</f>
        <v>3405046.8959600469</v>
      </c>
      <c r="AD22" s="37"/>
      <c r="AE22" s="37"/>
      <c r="AF22" s="37"/>
      <c r="AG22" s="38"/>
      <c r="AH22" s="37"/>
      <c r="AI22" s="37"/>
      <c r="AJ22" s="323"/>
      <c r="AK22" s="38">
        <f t="shared" si="1"/>
        <v>33500676.895960048</v>
      </c>
    </row>
    <row r="23" spans="1:42" s="35" customFormat="1" ht="15.6" customHeight="1">
      <c r="A23" s="997"/>
      <c r="B23" s="1005" t="s">
        <v>179</v>
      </c>
      <c r="C23" s="857" t="s">
        <v>1043</v>
      </c>
      <c r="D23" s="970"/>
      <c r="E23" s="972"/>
      <c r="F23" s="974"/>
      <c r="G23" s="968">
        <f>②工事費内訳書!N331</f>
        <v>1096698</v>
      </c>
      <c r="H23" s="968"/>
      <c r="I23" s="968"/>
      <c r="J23" s="968">
        <f>17161+6080400</f>
        <v>6097561</v>
      </c>
      <c r="K23" s="968">
        <f>16200000+1296000+18792000+318745</f>
        <v>36606745</v>
      </c>
      <c r="L23" s="968"/>
      <c r="M23" s="968"/>
      <c r="N23" s="968"/>
      <c r="O23" s="988"/>
      <c r="P23" s="968">
        <v>462000</v>
      </c>
      <c r="Q23" s="968"/>
      <c r="R23" s="976"/>
      <c r="S23" s="984"/>
      <c r="T23" s="980"/>
      <c r="U23" s="679">
        <f>②工事費内訳書!AE329</f>
        <v>87514.230769230766</v>
      </c>
      <c r="V23" s="37">
        <f>U23*(1+AP13)</f>
        <v>89264.515384615384</v>
      </c>
      <c r="W23" s="37">
        <f>V23*(1+AP13)</f>
        <v>91049.805692307695</v>
      </c>
      <c r="X23" s="37">
        <f>W23*(1+AP13)</f>
        <v>92870.801806153846</v>
      </c>
      <c r="Y23" s="37">
        <f>X23*(1+AP13)</f>
        <v>94728.217842276921</v>
      </c>
      <c r="Z23" s="37">
        <f>Y23*(1+AP13)</f>
        <v>96622.782199122463</v>
      </c>
      <c r="AA23" s="37">
        <f>Z23*(1+AP13)</f>
        <v>98555.237843104915</v>
      </c>
      <c r="AB23" s="37">
        <f>AA23*(1+AP13)</f>
        <v>100526.34259996701</v>
      </c>
      <c r="AC23" s="37">
        <f>AB23*(1+AP13)</f>
        <v>102536.86945196635</v>
      </c>
      <c r="AD23" s="37">
        <f>AC23*(1+AP13)</f>
        <v>104587.60684100569</v>
      </c>
      <c r="AE23" s="37">
        <f>AD23*(1+AP13)</f>
        <v>106679.3589778258</v>
      </c>
      <c r="AF23" s="37">
        <f>AE23*(1+AP13)</f>
        <v>108812.94615738232</v>
      </c>
      <c r="AG23" s="37">
        <f>AF23*(1+AP13)</f>
        <v>110989.20508052997</v>
      </c>
      <c r="AH23" s="37">
        <f>AG23*(1+AP13)</f>
        <v>113208.98918214056</v>
      </c>
      <c r="AI23" s="37">
        <f>AH23*(1+AP13)</f>
        <v>115473.16896578338</v>
      </c>
      <c r="AJ23" s="37">
        <f>AI23*(1+AP13)</f>
        <v>117782.63234509905</v>
      </c>
      <c r="AK23" s="38">
        <f t="shared" si="1"/>
        <v>45894206.711138509</v>
      </c>
    </row>
    <row r="24" spans="1:42" s="35" customFormat="1" ht="15.6" customHeight="1">
      <c r="A24" s="997"/>
      <c r="B24" s="1006"/>
      <c r="C24" s="857" t="s">
        <v>1045</v>
      </c>
      <c r="D24" s="994"/>
      <c r="E24" s="995"/>
      <c r="F24" s="996"/>
      <c r="G24" s="982"/>
      <c r="H24" s="982"/>
      <c r="I24" s="982"/>
      <c r="J24" s="982"/>
      <c r="K24" s="982"/>
      <c r="L24" s="982"/>
      <c r="M24" s="982"/>
      <c r="N24" s="982"/>
      <c r="O24" s="989"/>
      <c r="P24" s="982"/>
      <c r="Q24" s="982"/>
      <c r="R24" s="983"/>
      <c r="S24" s="985"/>
      <c r="T24" s="987"/>
      <c r="U24" s="679">
        <f>FV(AP13,5,,-②工事費内訳書!AE332)</f>
        <v>510085.33107840002</v>
      </c>
      <c r="V24" s="37"/>
      <c r="W24" s="38"/>
      <c r="X24" s="37"/>
      <c r="Z24" s="860">
        <f>FV(AP13,5,,-U24)</f>
        <v>563175.42203757784</v>
      </c>
      <c r="AA24" s="37"/>
      <c r="AB24" s="37"/>
      <c r="AC24" s="37"/>
      <c r="AE24" s="860">
        <f>FV(AP13,5,,-Z24)</f>
        <v>621791.17230574798</v>
      </c>
      <c r="AF24" s="37"/>
      <c r="AG24" s="38"/>
      <c r="AH24" s="37"/>
      <c r="AI24" s="37"/>
      <c r="AJ24" s="860">
        <f>FV(AP13,5,,-AE24)</f>
        <v>686507.69694199983</v>
      </c>
      <c r="AK24" s="38">
        <f t="shared" si="1"/>
        <v>2381559.6223637257</v>
      </c>
    </row>
    <row r="25" spans="1:42" s="35" customFormat="1" ht="15.6" customHeight="1">
      <c r="A25" s="997"/>
      <c r="B25" s="1007"/>
      <c r="C25" s="857" t="s">
        <v>1044</v>
      </c>
      <c r="D25" s="971"/>
      <c r="E25" s="973"/>
      <c r="F25" s="975"/>
      <c r="G25" s="969"/>
      <c r="H25" s="969"/>
      <c r="I25" s="969"/>
      <c r="J25" s="969"/>
      <c r="K25" s="969"/>
      <c r="L25" s="969"/>
      <c r="M25" s="969"/>
      <c r="N25" s="969"/>
      <c r="O25" s="990"/>
      <c r="P25" s="969"/>
      <c r="Q25" s="969"/>
      <c r="R25" s="977"/>
      <c r="S25" s="986"/>
      <c r="T25" s="981"/>
      <c r="U25" s="678">
        <v>11913000</v>
      </c>
      <c r="V25" s="37"/>
      <c r="W25" s="38"/>
      <c r="X25" s="37"/>
      <c r="Y25" s="321"/>
      <c r="Z25" s="37">
        <f>FV(AP13,10,,-②工事費内訳書!AE334)</f>
        <v>1969773.0832695281</v>
      </c>
      <c r="AA25" s="37"/>
      <c r="AB25" s="37"/>
      <c r="AC25" s="37"/>
      <c r="AD25" s="37"/>
      <c r="AE25" s="37"/>
      <c r="AF25" s="37"/>
      <c r="AG25" s="38"/>
      <c r="AH25" s="37"/>
      <c r="AI25" s="37"/>
      <c r="AJ25" s="37">
        <f>FV(AP13,10,,-Z25)</f>
        <v>2401142.3971614228</v>
      </c>
      <c r="AK25" s="38">
        <f t="shared" si="1"/>
        <v>16283915.480430951</v>
      </c>
    </row>
    <row r="26" spans="1:42" s="35" customFormat="1" ht="15.6" customHeight="1">
      <c r="A26" s="997"/>
      <c r="B26" s="1005" t="s">
        <v>187</v>
      </c>
      <c r="C26" s="857" t="s">
        <v>1046</v>
      </c>
      <c r="D26" s="249"/>
      <c r="E26" s="249"/>
      <c r="F26" s="649"/>
      <c r="G26" s="649">
        <f>②工事費内訳書!N339</f>
        <v>3150000</v>
      </c>
      <c r="H26" s="647"/>
      <c r="I26" s="647"/>
      <c r="J26" s="647"/>
      <c r="K26" s="647">
        <f>259200+270000+1004400+14040000</f>
        <v>15573600</v>
      </c>
      <c r="L26" s="647"/>
      <c r="M26" s="647">
        <v>38988000</v>
      </c>
      <c r="N26" s="647">
        <v>3368400</v>
      </c>
      <c r="O26" s="651"/>
      <c r="P26" s="647">
        <v>450000</v>
      </c>
      <c r="Q26" s="651"/>
      <c r="R26" s="648">
        <v>6930000</v>
      </c>
      <c r="S26" s="646"/>
      <c r="T26" s="663">
        <f>②工事費内訳書!AB340</f>
        <v>935000</v>
      </c>
      <c r="U26" s="681"/>
      <c r="V26" s="37"/>
      <c r="W26" s="37"/>
      <c r="X26" s="37"/>
      <c r="Y26" s="37"/>
      <c r="Z26" s="37">
        <f>FV(AP13,15,,-②工事費内訳書!AE338)</f>
        <v>20188025.07486194</v>
      </c>
      <c r="AA26" s="37"/>
      <c r="AB26" s="37"/>
      <c r="AC26" s="37"/>
      <c r="AD26" s="37"/>
      <c r="AE26" s="37"/>
      <c r="AF26" s="37"/>
      <c r="AG26" s="38"/>
      <c r="AH26" s="37"/>
      <c r="AI26" s="37"/>
      <c r="AJ26" s="324"/>
      <c r="AK26" s="38">
        <f t="shared" si="1"/>
        <v>89583025.074861944</v>
      </c>
    </row>
    <row r="27" spans="1:42" s="35" customFormat="1" ht="15.6" customHeight="1">
      <c r="A27" s="997"/>
      <c r="B27" s="1006"/>
      <c r="C27" s="857" t="s">
        <v>1047</v>
      </c>
      <c r="D27" s="853"/>
      <c r="E27" s="853"/>
      <c r="F27" s="854"/>
      <c r="G27" s="854"/>
      <c r="H27" s="855"/>
      <c r="I27" s="855"/>
      <c r="J27" s="855"/>
      <c r="K27" s="855"/>
      <c r="L27" s="855"/>
      <c r="M27" s="855"/>
      <c r="N27" s="855"/>
      <c r="O27" s="858"/>
      <c r="P27" s="855"/>
      <c r="Q27" s="858"/>
      <c r="R27" s="856"/>
      <c r="S27" s="859"/>
      <c r="T27" s="663"/>
      <c r="U27" s="681"/>
      <c r="V27" s="37"/>
      <c r="W27" s="37"/>
      <c r="X27" s="37"/>
      <c r="Y27" s="37"/>
      <c r="Z27" s="37"/>
      <c r="AA27" s="37"/>
      <c r="AB27" s="37"/>
      <c r="AC27" s="37"/>
      <c r="AD27" s="37"/>
      <c r="AE27" s="37"/>
      <c r="AF27" s="37"/>
      <c r="AG27" s="38"/>
      <c r="AH27" s="37">
        <f>FV(AP13,15,,-②工事費内訳書!AE339)</f>
        <v>9326867.5845862161</v>
      </c>
      <c r="AI27" s="37"/>
      <c r="AJ27" s="37"/>
      <c r="AK27" s="38">
        <f t="shared" si="1"/>
        <v>9326867.5845862161</v>
      </c>
    </row>
    <row r="28" spans="1:42" s="35" customFormat="1" ht="15.6" customHeight="1">
      <c r="A28" s="997"/>
      <c r="B28" s="1007"/>
      <c r="C28" s="857" t="s">
        <v>1048</v>
      </c>
      <c r="D28" s="853"/>
      <c r="E28" s="853"/>
      <c r="F28" s="854"/>
      <c r="G28" s="854"/>
      <c r="H28" s="855"/>
      <c r="I28" s="855"/>
      <c r="J28" s="855"/>
      <c r="K28" s="855"/>
      <c r="L28" s="855"/>
      <c r="M28" s="855"/>
      <c r="N28" s="855"/>
      <c r="O28" s="858"/>
      <c r="P28" s="855"/>
      <c r="Q28" s="858"/>
      <c r="R28" s="856"/>
      <c r="S28" s="859"/>
      <c r="T28" s="663"/>
      <c r="U28" s="681"/>
      <c r="V28" s="37"/>
      <c r="W28" s="37">
        <f>FV(AP13,3,,-②工事費内訳書!AE340)</f>
        <v>511632.63298285712</v>
      </c>
      <c r="X28" s="37"/>
      <c r="Y28" s="37"/>
      <c r="Z28" s="37">
        <f>W28*(1+AP13)*(1+AP13)*(1+AP13)</f>
        <v>542948.64318247186</v>
      </c>
      <c r="AA28" s="37"/>
      <c r="AB28" s="37"/>
      <c r="AC28" s="37">
        <f>Z28*(1+AP13)*(1+AP13)*(1+AP13)</f>
        <v>576181.44373438472</v>
      </c>
      <c r="AD28" s="37"/>
      <c r="AE28" s="37"/>
      <c r="AF28" s="37">
        <f>AC28*(1+AP13)*(1+AP13)*(1+AP13)</f>
        <v>611448.35754247895</v>
      </c>
      <c r="AG28" s="38"/>
      <c r="AH28" s="37"/>
      <c r="AI28" s="37">
        <f>AF28*(1+AP13)*(1+AP13)*(1+AP13)</f>
        <v>648873.88861093915</v>
      </c>
      <c r="AJ28" s="863"/>
      <c r="AK28" s="38">
        <f t="shared" si="1"/>
        <v>2891084.9660531315</v>
      </c>
    </row>
    <row r="29" spans="1:42" s="35" customFormat="1" ht="15.6" customHeight="1">
      <c r="A29" s="997"/>
      <c r="B29" s="250" t="s">
        <v>223</v>
      </c>
      <c r="C29" s="39"/>
      <c r="D29" s="249">
        <f>SUM(H29:S29)</f>
        <v>16097770</v>
      </c>
      <c r="E29" s="249"/>
      <c r="F29" s="649"/>
      <c r="G29" s="649"/>
      <c r="H29" s="647">
        <f>971250+882000</f>
        <v>1853250</v>
      </c>
      <c r="I29" s="647">
        <v>178500</v>
      </c>
      <c r="J29" s="647">
        <v>864000</v>
      </c>
      <c r="K29" s="647">
        <v>0</v>
      </c>
      <c r="L29" s="647">
        <f>61560+2965680</f>
        <v>3027240</v>
      </c>
      <c r="M29" s="647">
        <v>0</v>
      </c>
      <c r="N29" s="647">
        <v>0</v>
      </c>
      <c r="O29" s="647">
        <v>0</v>
      </c>
      <c r="P29" s="647">
        <v>8090500</v>
      </c>
      <c r="Q29" s="647">
        <v>1843600</v>
      </c>
      <c r="R29" s="648">
        <v>240680</v>
      </c>
      <c r="S29" s="786">
        <f>3019432-3019432</f>
        <v>0</v>
      </c>
      <c r="T29" s="663">
        <f>②工事費内訳書!AB350</f>
        <v>2876500</v>
      </c>
      <c r="U29" s="861">
        <f>②工事費内訳書!AE350</f>
        <v>2957397.6</v>
      </c>
      <c r="V29" s="862">
        <f>U29*(1+AP13)</f>
        <v>3016545.5520000001</v>
      </c>
      <c r="W29" s="862">
        <f>V29*(1+AP13)</f>
        <v>3076876.4630400003</v>
      </c>
      <c r="X29" s="862">
        <f>W29*(1+AP13)</f>
        <v>3138413.9923008005</v>
      </c>
      <c r="Y29" s="862">
        <f>X29*(1+AP13)</f>
        <v>3201182.2721468164</v>
      </c>
      <c r="Z29" s="862">
        <f>Y29*(1+AP13)</f>
        <v>3265205.9175897529</v>
      </c>
      <c r="AA29" s="862">
        <f>Z29*(1+AP13)</f>
        <v>3330510.0359415482</v>
      </c>
      <c r="AB29" s="862">
        <f>AA29*(1+AP13)</f>
        <v>3397120.236660379</v>
      </c>
      <c r="AC29" s="862">
        <f>AB29*(1+AP13)</f>
        <v>3465062.6413935865</v>
      </c>
      <c r="AD29" s="862">
        <f>AC29*(1+AP13)</f>
        <v>3534363.8942214581</v>
      </c>
      <c r="AE29" s="862">
        <f>AD29*(1+AP13)</f>
        <v>3605051.1721058874</v>
      </c>
      <c r="AF29" s="862">
        <f>AE29*(1+AP13)</f>
        <v>3677152.1955480054</v>
      </c>
      <c r="AG29" s="862">
        <f>AF29*(1+AP13)</f>
        <v>3750695.2394589656</v>
      </c>
      <c r="AH29" s="862">
        <f>AG29*(1+AP13)</f>
        <v>3825709.1442481452</v>
      </c>
      <c r="AI29" s="862">
        <f>AH29*(1+AP13)</f>
        <v>3902223.3271331079</v>
      </c>
      <c r="AJ29" s="862">
        <f>AI29*(1+AP13)</f>
        <v>3980267.7936757701</v>
      </c>
      <c r="AK29" s="38">
        <f t="shared" si="1"/>
        <v>90195817.477464229</v>
      </c>
    </row>
    <row r="30" spans="1:42" s="35" customFormat="1" ht="15.6" customHeight="1">
      <c r="A30" s="997"/>
      <c r="B30" s="250" t="s">
        <v>224</v>
      </c>
      <c r="C30" s="39"/>
      <c r="D30" s="249"/>
      <c r="E30" s="249"/>
      <c r="F30" s="649"/>
      <c r="G30" s="649"/>
      <c r="H30" s="647"/>
      <c r="I30" s="647"/>
      <c r="J30" s="647"/>
      <c r="K30" s="647"/>
      <c r="L30" s="647"/>
      <c r="M30" s="647"/>
      <c r="N30" s="647"/>
      <c r="O30" s="647"/>
      <c r="P30" s="647"/>
      <c r="Q30" s="647">
        <v>1636800</v>
      </c>
      <c r="R30" s="648"/>
      <c r="S30" s="646"/>
      <c r="T30" s="663"/>
      <c r="U30" s="679"/>
      <c r="V30" s="37"/>
      <c r="W30" s="37"/>
      <c r="X30" s="37"/>
      <c r="Y30" s="37"/>
      <c r="Z30" s="37"/>
      <c r="AA30" s="37"/>
      <c r="AB30" s="37"/>
      <c r="AC30" s="37"/>
      <c r="AD30" s="37"/>
      <c r="AE30" s="37"/>
      <c r="AF30" s="37"/>
      <c r="AG30" s="38"/>
      <c r="AH30" s="37"/>
      <c r="AI30" s="37"/>
      <c r="AJ30" s="37"/>
      <c r="AK30" s="38">
        <f t="shared" si="1"/>
        <v>1636800</v>
      </c>
      <c r="AM30" s="315" t="s">
        <v>733</v>
      </c>
    </row>
    <row r="31" spans="1:42" s="35" customFormat="1" ht="15.6" customHeight="1">
      <c r="A31" s="997"/>
      <c r="B31" s="250" t="s">
        <v>225</v>
      </c>
      <c r="C31" s="39"/>
      <c r="D31" s="249"/>
      <c r="E31" s="249"/>
      <c r="F31" s="649"/>
      <c r="G31" s="649"/>
      <c r="H31" s="647"/>
      <c r="I31" s="647"/>
      <c r="J31" s="647">
        <v>285120</v>
      </c>
      <c r="K31" s="647"/>
      <c r="L31" s="647"/>
      <c r="M31" s="647">
        <v>3682260</v>
      </c>
      <c r="N31" s="647"/>
      <c r="O31" s="647"/>
      <c r="P31" s="647"/>
      <c r="Q31" s="651"/>
      <c r="R31" s="647"/>
      <c r="S31" s="650"/>
      <c r="T31" s="663"/>
      <c r="U31" s="682"/>
      <c r="V31" s="37"/>
      <c r="W31" s="37"/>
      <c r="X31" s="316"/>
      <c r="Y31" s="37"/>
      <c r="Z31" s="37"/>
      <c r="AA31" s="37"/>
      <c r="AB31" s="37"/>
      <c r="AC31" s="37"/>
      <c r="AD31" s="37"/>
      <c r="AE31" s="37"/>
      <c r="AF31" s="37"/>
      <c r="AG31" s="37"/>
      <c r="AH31" s="37"/>
      <c r="AI31" s="37">
        <f>FV(AP13,18,,-②工事費内訳書!AE353)</f>
        <v>2337753.4580328432</v>
      </c>
      <c r="AJ31" s="37"/>
      <c r="AK31" s="38">
        <f t="shared" si="1"/>
        <v>6305133.4580328427</v>
      </c>
    </row>
    <row r="32" spans="1:42" s="35" customFormat="1" ht="15.6" customHeight="1">
      <c r="A32" s="997" t="s">
        <v>226</v>
      </c>
      <c r="B32" s="250" t="s">
        <v>227</v>
      </c>
      <c r="C32" s="39"/>
      <c r="D32" s="249"/>
      <c r="E32" s="249"/>
      <c r="F32" s="649"/>
      <c r="G32" s="649">
        <f>②工事費内訳書!N376+②工事費内訳書!N377</f>
        <v>1349335</v>
      </c>
      <c r="H32" s="647"/>
      <c r="I32" s="647"/>
      <c r="J32" s="647">
        <v>518400</v>
      </c>
      <c r="K32" s="647">
        <v>1272510</v>
      </c>
      <c r="L32" s="647"/>
      <c r="M32" s="647"/>
      <c r="N32" s="652"/>
      <c r="O32" s="648"/>
      <c r="P32" s="647"/>
      <c r="Q32" s="647"/>
      <c r="R32" s="651"/>
      <c r="S32" s="650"/>
      <c r="T32" s="663">
        <f>②工事費内訳書!AB381</f>
        <v>151800</v>
      </c>
      <c r="U32" s="679"/>
      <c r="V32" s="37"/>
      <c r="W32" s="37"/>
      <c r="X32" s="37"/>
      <c r="Y32" s="37"/>
      <c r="Z32" s="37"/>
      <c r="AA32" s="37"/>
      <c r="AB32" s="37"/>
      <c r="AC32" s="37"/>
      <c r="AD32" s="37">
        <f>FV(AP13,12,,-②工事費内訳書!AE354)</f>
        <v>361469.20331903838</v>
      </c>
      <c r="AE32" s="37"/>
      <c r="AF32" s="37"/>
      <c r="AG32" s="37"/>
      <c r="AH32" s="37"/>
      <c r="AI32" s="37"/>
      <c r="AJ32" s="37"/>
      <c r="AK32" s="38">
        <f t="shared" si="1"/>
        <v>3653514.2033190383</v>
      </c>
    </row>
    <row r="33" spans="1:37" s="35" customFormat="1" ht="28.5" customHeight="1">
      <c r="A33" s="997"/>
      <c r="B33" s="250" t="s">
        <v>228</v>
      </c>
      <c r="C33" s="39"/>
      <c r="D33" s="39"/>
      <c r="E33" s="249"/>
      <c r="F33" s="653">
        <v>420000</v>
      </c>
      <c r="G33" s="649">
        <f>②工事費内訳書!N379</f>
        <v>903000</v>
      </c>
      <c r="H33" s="649">
        <f>525000+2142000+670950</f>
        <v>3337950</v>
      </c>
      <c r="I33" s="649">
        <v>997500</v>
      </c>
      <c r="J33" s="649">
        <v>378000</v>
      </c>
      <c r="K33" s="649">
        <f>1890000+540000</f>
        <v>2430000</v>
      </c>
      <c r="L33" s="649">
        <f>216000+2484000</f>
        <v>2700000</v>
      </c>
      <c r="M33" s="648"/>
      <c r="N33" s="649"/>
      <c r="O33" s="654"/>
      <c r="P33" s="649"/>
      <c r="Q33" s="649"/>
      <c r="R33" s="649">
        <v>485100</v>
      </c>
      <c r="S33" s="655">
        <v>512950</v>
      </c>
      <c r="T33" s="665">
        <f>②工事費内訳書!AB376</f>
        <v>968000</v>
      </c>
      <c r="U33" s="683">
        <f>AM15*0.04</f>
        <v>1229792.4720587255</v>
      </c>
      <c r="V33" s="42">
        <f>AM14*0.04</f>
        <v>4144692.6667182548</v>
      </c>
      <c r="W33" s="42"/>
      <c r="X33" s="42"/>
      <c r="Y33" s="42">
        <f>Y10*0.04</f>
        <v>473130.9304341434</v>
      </c>
      <c r="Z33" s="42"/>
      <c r="AA33" s="38"/>
      <c r="AB33" s="42"/>
      <c r="AC33" s="42"/>
      <c r="AD33" s="42"/>
      <c r="AE33" s="42"/>
      <c r="AF33" s="42"/>
      <c r="AG33" s="42"/>
      <c r="AH33" s="42"/>
      <c r="AI33" s="42">
        <f>AM17*0.03</f>
        <v>7578575.956286503</v>
      </c>
      <c r="AJ33" s="42"/>
      <c r="AK33" s="38">
        <f t="shared" si="1"/>
        <v>26558692.02549763</v>
      </c>
    </row>
    <row r="34" spans="1:37" s="35" customFormat="1" ht="14.85" customHeight="1">
      <c r="A34" s="997"/>
      <c r="B34" s="250" t="s">
        <v>229</v>
      </c>
      <c r="C34" s="39"/>
      <c r="D34" s="39"/>
      <c r="E34" s="249"/>
      <c r="F34" s="654"/>
      <c r="G34" s="649"/>
      <c r="H34" s="647"/>
      <c r="I34" s="648"/>
      <c r="J34" s="647"/>
      <c r="K34" s="647"/>
      <c r="L34" s="647"/>
      <c r="M34" s="647"/>
      <c r="N34" s="647"/>
      <c r="O34" s="648"/>
      <c r="P34" s="647"/>
      <c r="Q34" s="647"/>
      <c r="R34" s="647"/>
      <c r="S34" s="650"/>
      <c r="T34" s="663"/>
      <c r="U34" s="684"/>
      <c r="V34" s="37"/>
      <c r="W34" s="37"/>
      <c r="X34" s="37"/>
      <c r="Y34" s="37"/>
      <c r="Z34" s="37"/>
      <c r="AA34" s="38"/>
      <c r="AB34" s="37"/>
      <c r="AC34" s="37"/>
      <c r="AD34" s="37"/>
      <c r="AE34" s="37"/>
      <c r="AF34" s="37"/>
      <c r="AG34" s="38"/>
      <c r="AH34" s="37">
        <v>1000000</v>
      </c>
      <c r="AI34" s="37"/>
      <c r="AJ34" s="37"/>
      <c r="AK34" s="38">
        <f t="shared" si="1"/>
        <v>1000000</v>
      </c>
    </row>
    <row r="35" spans="1:37" s="43" customFormat="1" ht="13.5" customHeight="1">
      <c r="A35" s="997"/>
      <c r="B35" s="250" t="s">
        <v>230</v>
      </c>
      <c r="C35" s="39"/>
      <c r="D35" s="39"/>
      <c r="E35" s="249"/>
      <c r="F35" s="653">
        <v>1680000</v>
      </c>
      <c r="G35" s="649"/>
      <c r="H35" s="656">
        <v>6199000</v>
      </c>
      <c r="I35" s="657"/>
      <c r="J35" s="657">
        <v>113400</v>
      </c>
      <c r="K35" s="657"/>
      <c r="L35" s="657"/>
      <c r="M35" s="657"/>
      <c r="N35" s="657"/>
      <c r="O35" s="658"/>
      <c r="P35" s="657"/>
      <c r="Q35" s="657"/>
      <c r="R35" s="657"/>
      <c r="S35" s="659"/>
      <c r="T35" s="666"/>
      <c r="U35" s="685"/>
      <c r="V35" s="319"/>
      <c r="W35" s="319"/>
      <c r="X35" s="319"/>
      <c r="Y35" s="319"/>
      <c r="Z35" s="319"/>
      <c r="AA35" s="319"/>
      <c r="AB35" s="319"/>
      <c r="AC35" s="319"/>
      <c r="AD35" s="319"/>
      <c r="AE35" s="319"/>
      <c r="AF35" s="319"/>
      <c r="AG35" s="319"/>
      <c r="AH35" s="319"/>
      <c r="AI35" s="319"/>
      <c r="AJ35" s="319"/>
      <c r="AK35" s="38">
        <f t="shared" si="1"/>
        <v>7992400</v>
      </c>
    </row>
    <row r="36" spans="1:37" ht="14.85" customHeight="1">
      <c r="A36" s="999" t="s">
        <v>231</v>
      </c>
      <c r="B36" s="1000"/>
      <c r="C36" s="44"/>
      <c r="D36" s="44"/>
      <c r="E36" s="45">
        <f t="shared" ref="E36:S36" si="2">SUM(E4:E35)</f>
        <v>0</v>
      </c>
      <c r="F36" s="45">
        <f t="shared" si="2"/>
        <v>8202115</v>
      </c>
      <c r="G36" s="45">
        <f t="shared" si="2"/>
        <v>11202980</v>
      </c>
      <c r="H36" s="45">
        <f t="shared" si="2"/>
        <v>159390200</v>
      </c>
      <c r="I36" s="45">
        <f t="shared" si="2"/>
        <v>1276000</v>
      </c>
      <c r="J36" s="45">
        <f t="shared" si="2"/>
        <v>9278377</v>
      </c>
      <c r="K36" s="45">
        <f t="shared" si="2"/>
        <v>58862575</v>
      </c>
      <c r="L36" s="45">
        <f t="shared" si="2"/>
        <v>15447510</v>
      </c>
      <c r="M36" s="45">
        <f t="shared" si="2"/>
        <v>51962580</v>
      </c>
      <c r="N36" s="45">
        <f t="shared" si="2"/>
        <v>14397115</v>
      </c>
      <c r="O36" s="45">
        <f t="shared" si="2"/>
        <v>2572900</v>
      </c>
      <c r="P36" s="45">
        <f t="shared" si="2"/>
        <v>10618400</v>
      </c>
      <c r="Q36" s="45">
        <f t="shared" si="2"/>
        <v>27891930</v>
      </c>
      <c r="R36" s="45">
        <f t="shared" si="2"/>
        <v>8522580</v>
      </c>
      <c r="S36" s="279">
        <f t="shared" si="2"/>
        <v>8526450</v>
      </c>
      <c r="T36" s="667">
        <f>SUM(T4:T35)</f>
        <v>18688780</v>
      </c>
      <c r="U36" s="686">
        <f t="shared" ref="U36:V36" si="3">SUM(U4:U35)</f>
        <v>47535036.050759114</v>
      </c>
      <c r="V36" s="283">
        <f t="shared" si="3"/>
        <v>111357136.97322945</v>
      </c>
      <c r="W36" s="283">
        <f t="shared" ref="W36" si="4">SUM(W4:W35)</f>
        <v>5246249.561455965</v>
      </c>
      <c r="X36" s="283">
        <f t="shared" ref="X36" si="5">SUM(X4:X35)</f>
        <v>4426324.7941069547</v>
      </c>
      <c r="Y36" s="283">
        <f t="shared" ref="Y36" si="6">SUM(Y4:Y35)</f>
        <v>16216636.602732753</v>
      </c>
      <c r="Z36" s="283">
        <f t="shared" ref="Z36" si="7">SUM(Z4:Z35)</f>
        <v>26625750.923140392</v>
      </c>
      <c r="AA36" s="283">
        <f t="shared" ref="AA36" si="8">SUM(AA4:AA35)</f>
        <v>10551400.520195944</v>
      </c>
      <c r="AB36" s="283">
        <f t="shared" ref="AB36" si="9">SUM(AB4:AB35)</f>
        <v>5778450.7209703326</v>
      </c>
      <c r="AC36" s="283">
        <f t="shared" ref="AC36" si="10">SUM(AC4:AC35)</f>
        <v>8868248.5735961124</v>
      </c>
      <c r="AD36" s="283">
        <f t="shared" ref="AD36" si="11">SUM(AD4:AD35)</f>
        <v>4000420.7043815022</v>
      </c>
      <c r="AE36" s="283">
        <f t="shared" ref="AE36" si="12">SUM(AE4:AE35)</f>
        <v>5030978.7767595034</v>
      </c>
      <c r="AF36" s="283">
        <f t="shared" ref="AF36" si="13">SUM(AF4:AF35)</f>
        <v>4397413.4992478667</v>
      </c>
      <c r="AG36" s="283">
        <f t="shared" ref="AG36" si="14">SUM(AG4:AG35)</f>
        <v>5771471.6166214356</v>
      </c>
      <c r="AH36" s="283">
        <f t="shared" ref="AH36" si="15">SUM(AH4:AH35)</f>
        <v>18460156.700442784</v>
      </c>
      <c r="AI36" s="283">
        <f t="shared" ref="AI36:AJ36" si="16">SUM(AI4:AI35)</f>
        <v>267202098.34191263</v>
      </c>
      <c r="AJ36" s="283">
        <f t="shared" si="16"/>
        <v>7185700.520124292</v>
      </c>
      <c r="AK36" s="46">
        <v>1.2077654</v>
      </c>
    </row>
    <row r="37" spans="1:37" ht="14.85" customHeight="1">
      <c r="A37" s="999" t="s">
        <v>232</v>
      </c>
      <c r="B37" s="1000"/>
      <c r="C37" s="47"/>
      <c r="D37" s="47"/>
      <c r="E37" s="47"/>
      <c r="F37" s="47"/>
      <c r="G37" s="48"/>
      <c r="H37" s="48">
        <f>SUM(②工事費内訳書!I307)</f>
        <v>7400000</v>
      </c>
      <c r="I37" s="48"/>
      <c r="J37" s="48"/>
      <c r="K37" s="48"/>
      <c r="L37" s="48"/>
      <c r="M37" s="48">
        <f>SUM(M10*0.08)</f>
        <v>0</v>
      </c>
      <c r="N37" s="48"/>
      <c r="O37" s="49">
        <v>306.18116494312301</v>
      </c>
      <c r="P37" s="48"/>
      <c r="Q37" s="48"/>
      <c r="R37" s="48"/>
      <c r="S37" s="280"/>
      <c r="T37" s="668">
        <f>T34*0.1</f>
        <v>0</v>
      </c>
      <c r="U37" s="687"/>
      <c r="V37" s="48"/>
      <c r="W37" s="48"/>
      <c r="X37" s="48"/>
      <c r="Y37" s="48"/>
      <c r="Z37" s="48"/>
      <c r="AA37" s="49">
        <v>438.96077800365998</v>
      </c>
      <c r="AB37" s="48"/>
      <c r="AC37" s="48"/>
      <c r="AD37" s="48"/>
      <c r="AE37" s="48"/>
      <c r="AF37" s="48"/>
      <c r="AG37" s="48"/>
      <c r="AH37" s="48"/>
      <c r="AI37" s="48"/>
      <c r="AJ37" s="48"/>
      <c r="AK37" s="49">
        <v>2.9838800000003801E-2</v>
      </c>
    </row>
    <row r="38" spans="1:37" s="725" customFormat="1" ht="15.6" customHeight="1">
      <c r="A38" s="717" t="s">
        <v>143</v>
      </c>
      <c r="B38" s="718" t="s">
        <v>233</v>
      </c>
      <c r="C38" s="719"/>
      <c r="D38" s="719"/>
      <c r="E38" s="720">
        <f t="shared" ref="E38" si="17">SUM(E36:E37)</f>
        <v>0</v>
      </c>
      <c r="F38" s="720">
        <f t="shared" ref="F38" si="18">SUM(F36:F37)</f>
        <v>8202115</v>
      </c>
      <c r="G38" s="720">
        <f t="shared" ref="G38" si="19">SUM(G36:G37)</f>
        <v>11202980</v>
      </c>
      <c r="H38" s="720">
        <f t="shared" ref="H38:AI38" si="20">SUM(H36:H37)</f>
        <v>166790200</v>
      </c>
      <c r="I38" s="720">
        <f t="shared" si="20"/>
        <v>1276000</v>
      </c>
      <c r="J38" s="720">
        <f t="shared" si="20"/>
        <v>9278377</v>
      </c>
      <c r="K38" s="720">
        <f t="shared" si="20"/>
        <v>58862575</v>
      </c>
      <c r="L38" s="720">
        <f t="shared" si="20"/>
        <v>15447510</v>
      </c>
      <c r="M38" s="720">
        <f t="shared" si="20"/>
        <v>51962580</v>
      </c>
      <c r="N38" s="720">
        <f t="shared" si="20"/>
        <v>14397115</v>
      </c>
      <c r="O38" s="720">
        <f t="shared" si="20"/>
        <v>2573206.1811649431</v>
      </c>
      <c r="P38" s="720">
        <f t="shared" si="20"/>
        <v>10618400</v>
      </c>
      <c r="Q38" s="742">
        <f t="shared" si="20"/>
        <v>27891930</v>
      </c>
      <c r="R38" s="720">
        <f t="shared" si="20"/>
        <v>8522580</v>
      </c>
      <c r="S38" s="721">
        <f t="shared" si="20"/>
        <v>8526450</v>
      </c>
      <c r="T38" s="722">
        <f t="shared" si="20"/>
        <v>18688780</v>
      </c>
      <c r="U38" s="723">
        <f t="shared" si="20"/>
        <v>47535036.050759114</v>
      </c>
      <c r="V38" s="720">
        <f t="shared" si="20"/>
        <v>111357136.97322945</v>
      </c>
      <c r="W38" s="720">
        <f t="shared" si="20"/>
        <v>5246249.561455965</v>
      </c>
      <c r="X38" s="720">
        <f t="shared" si="20"/>
        <v>4426324.7941069547</v>
      </c>
      <c r="Y38" s="720">
        <f t="shared" si="20"/>
        <v>16216636.602732753</v>
      </c>
      <c r="Z38" s="720">
        <f t="shared" si="20"/>
        <v>26625750.923140392</v>
      </c>
      <c r="AA38" s="720">
        <f t="shared" si="20"/>
        <v>10551839.480973948</v>
      </c>
      <c r="AB38" s="720">
        <f t="shared" si="20"/>
        <v>5778450.7209703326</v>
      </c>
      <c r="AC38" s="720">
        <f t="shared" si="20"/>
        <v>8868248.5735961124</v>
      </c>
      <c r="AD38" s="720">
        <f t="shared" si="20"/>
        <v>4000420.7043815022</v>
      </c>
      <c r="AE38" s="720">
        <f t="shared" si="20"/>
        <v>5030978.7767595034</v>
      </c>
      <c r="AF38" s="720">
        <f t="shared" si="20"/>
        <v>4397413.4992478667</v>
      </c>
      <c r="AG38" s="720">
        <f t="shared" si="20"/>
        <v>5771471.6166214356</v>
      </c>
      <c r="AH38" s="720">
        <f t="shared" si="20"/>
        <v>18460156.700442784</v>
      </c>
      <c r="AI38" s="720">
        <f t="shared" si="20"/>
        <v>267202098.34191263</v>
      </c>
      <c r="AJ38" s="720">
        <f t="shared" ref="AJ38" si="21">SUM(AJ36:AJ37)</f>
        <v>7185700.520124292</v>
      </c>
      <c r="AK38" s="724">
        <v>-1.1480878000000001</v>
      </c>
    </row>
    <row r="39" spans="1:37" s="700" customFormat="1" ht="15.6" customHeight="1">
      <c r="A39" s="692" t="s">
        <v>625</v>
      </c>
      <c r="B39" s="693" t="s">
        <v>234</v>
      </c>
      <c r="C39" s="694"/>
      <c r="D39" s="694"/>
      <c r="E39" s="695"/>
      <c r="F39" s="695">
        <v>23148972</v>
      </c>
      <c r="G39" s="695">
        <f>SUM(①収支決算書!F14)</f>
        <v>34716400</v>
      </c>
      <c r="H39" s="695">
        <f>SUM(①収支決算書!I14)</f>
        <v>21885116</v>
      </c>
      <c r="I39" s="696">
        <f>SUM(①収支決算書!L14)</f>
        <v>21498800</v>
      </c>
      <c r="J39" s="696">
        <f>SUM(①収支決算書!O14)</f>
        <v>20893640</v>
      </c>
      <c r="K39" s="696">
        <f>SUM(①収支決算書!R14)</f>
        <v>21404700</v>
      </c>
      <c r="L39" s="696">
        <f>SUM(①収支決算書!U14)</f>
        <v>20243000</v>
      </c>
      <c r="M39" s="696">
        <f>SUM(①収支決算書!X14)</f>
        <v>20272869</v>
      </c>
      <c r="N39" s="696">
        <f>SUM(①収支決算書!AA14)</f>
        <v>20492850</v>
      </c>
      <c r="O39" s="696">
        <f>SUM(①収支決算書!AD14)</f>
        <v>21061100</v>
      </c>
      <c r="P39" s="696">
        <f>SUM(①収支決算書!AG14)</f>
        <v>24579333</v>
      </c>
      <c r="Q39" s="696">
        <f>SUM(①収支決算書!AJ14)</f>
        <v>24329215</v>
      </c>
      <c r="R39" s="696">
        <f>SUM(①収支決算書!AM14)</f>
        <v>20710700</v>
      </c>
      <c r="S39" s="697">
        <f>SUM(①収支決算書!AP14)</f>
        <v>20609290</v>
      </c>
      <c r="T39" s="697">
        <f>SUM(①収支決算書!AS14)</f>
        <v>20581000</v>
      </c>
      <c r="U39" s="698">
        <f>③タイプ別面積・管理費等額!L137</f>
        <v>31746499.520000003</v>
      </c>
      <c r="V39" s="699">
        <f>U39</f>
        <v>31746499.520000003</v>
      </c>
      <c r="W39" s="699">
        <f t="shared" ref="W39:AJ39" si="22">V39</f>
        <v>31746499.520000003</v>
      </c>
      <c r="X39" s="699">
        <f t="shared" si="22"/>
        <v>31746499.520000003</v>
      </c>
      <c r="Y39" s="699">
        <f t="shared" si="22"/>
        <v>31746499.520000003</v>
      </c>
      <c r="Z39" s="699">
        <f t="shared" si="22"/>
        <v>31746499.520000003</v>
      </c>
      <c r="AA39" s="699">
        <f t="shared" si="22"/>
        <v>31746499.520000003</v>
      </c>
      <c r="AB39" s="699">
        <f t="shared" si="22"/>
        <v>31746499.520000003</v>
      </c>
      <c r="AC39" s="699">
        <f t="shared" si="22"/>
        <v>31746499.520000003</v>
      </c>
      <c r="AD39" s="699">
        <f t="shared" si="22"/>
        <v>31746499.520000003</v>
      </c>
      <c r="AE39" s="699">
        <f t="shared" si="22"/>
        <v>31746499.520000003</v>
      </c>
      <c r="AF39" s="699">
        <f t="shared" si="22"/>
        <v>31746499.520000003</v>
      </c>
      <c r="AG39" s="699">
        <f t="shared" si="22"/>
        <v>31746499.520000003</v>
      </c>
      <c r="AH39" s="699">
        <f t="shared" si="22"/>
        <v>31746499.520000003</v>
      </c>
      <c r="AI39" s="699">
        <f t="shared" si="22"/>
        <v>31746499.520000003</v>
      </c>
      <c r="AJ39" s="699">
        <f t="shared" si="22"/>
        <v>31746499.520000003</v>
      </c>
      <c r="AK39" s="696">
        <v>-11.7494272</v>
      </c>
    </row>
    <row r="40" spans="1:37" s="700" customFormat="1" ht="15.6" customHeight="1">
      <c r="A40" s="1001" t="s">
        <v>235</v>
      </c>
      <c r="B40" s="1002"/>
      <c r="C40" s="694"/>
      <c r="D40" s="694"/>
      <c r="E40" s="695">
        <f t="shared" ref="E40" si="23">SUM(E39-E38)</f>
        <v>0</v>
      </c>
      <c r="F40" s="695">
        <f t="shared" ref="F40" si="24">SUM(F39-F38)</f>
        <v>14946857</v>
      </c>
      <c r="G40" s="695">
        <f t="shared" ref="G40" si="25">SUM(G39-G38)</f>
        <v>23513420</v>
      </c>
      <c r="H40" s="703">
        <f t="shared" ref="H40:U40" si="26">SUM(H39-H38)</f>
        <v>-144905084</v>
      </c>
      <c r="I40" s="695">
        <f t="shared" si="26"/>
        <v>20222800</v>
      </c>
      <c r="J40" s="695">
        <f t="shared" si="26"/>
        <v>11615263</v>
      </c>
      <c r="K40" s="703">
        <f t="shared" si="26"/>
        <v>-37457875</v>
      </c>
      <c r="L40" s="695">
        <f t="shared" si="26"/>
        <v>4795490</v>
      </c>
      <c r="M40" s="703">
        <f t="shared" si="26"/>
        <v>-31689711</v>
      </c>
      <c r="N40" s="695">
        <f t="shared" si="26"/>
        <v>6095735</v>
      </c>
      <c r="O40" s="695">
        <f t="shared" si="26"/>
        <v>18487893.818835057</v>
      </c>
      <c r="P40" s="695">
        <f t="shared" si="26"/>
        <v>13960933</v>
      </c>
      <c r="Q40" s="703">
        <f t="shared" si="26"/>
        <v>-3562715</v>
      </c>
      <c r="R40" s="695">
        <f t="shared" si="26"/>
        <v>12188120</v>
      </c>
      <c r="S40" s="704">
        <f t="shared" si="26"/>
        <v>12082840</v>
      </c>
      <c r="T40" s="785">
        <f t="shared" si="26"/>
        <v>1892220</v>
      </c>
      <c r="U40" s="706">
        <f t="shared" si="26"/>
        <v>-15788536.530759111</v>
      </c>
      <c r="V40" s="707">
        <f t="shared" ref="V40" si="27">SUM(V39-V38)</f>
        <v>-79610637.453229457</v>
      </c>
      <c r="W40" s="708">
        <f t="shared" ref="W40:AI40" si="28">SUM(W39-W38)</f>
        <v>26500249.958544038</v>
      </c>
      <c r="X40" s="708">
        <f t="shared" si="28"/>
        <v>27320174.72589305</v>
      </c>
      <c r="Y40" s="708">
        <f t="shared" si="28"/>
        <v>15529862.91726725</v>
      </c>
      <c r="Z40" s="708">
        <f t="shared" si="28"/>
        <v>5120748.5968596116</v>
      </c>
      <c r="AA40" s="708">
        <f t="shared" si="28"/>
        <v>21194660.039026055</v>
      </c>
      <c r="AB40" s="708">
        <f t="shared" si="28"/>
        <v>25968048.799029671</v>
      </c>
      <c r="AC40" s="708">
        <f t="shared" si="28"/>
        <v>22878250.946403891</v>
      </c>
      <c r="AD40" s="708">
        <f t="shared" si="28"/>
        <v>27746078.8156185</v>
      </c>
      <c r="AE40" s="708">
        <f t="shared" si="28"/>
        <v>26715520.743240498</v>
      </c>
      <c r="AF40" s="708">
        <f t="shared" si="28"/>
        <v>27349086.020752136</v>
      </c>
      <c r="AG40" s="708">
        <f t="shared" si="28"/>
        <v>25975027.903378569</v>
      </c>
      <c r="AH40" s="708">
        <f t="shared" si="28"/>
        <v>13286342.81955722</v>
      </c>
      <c r="AI40" s="703">
        <f t="shared" si="28"/>
        <v>-235455598.82191262</v>
      </c>
      <c r="AJ40" s="708">
        <f t="shared" ref="AJ40" si="29">SUM(AJ39-AJ38)</f>
        <v>24560798.999875709</v>
      </c>
      <c r="AK40" s="696">
        <v>-14.1052804</v>
      </c>
    </row>
    <row r="41" spans="1:37" s="700" customFormat="1" ht="15.6" customHeight="1" thickBot="1">
      <c r="A41" s="701"/>
      <c r="B41" s="702" t="s">
        <v>1038</v>
      </c>
      <c r="C41" s="694"/>
      <c r="D41" s="694"/>
      <c r="E41" s="991"/>
      <c r="F41" s="992"/>
      <c r="G41" s="992"/>
      <c r="H41" s="992"/>
      <c r="I41" s="992"/>
      <c r="J41" s="992"/>
      <c r="K41" s="993"/>
      <c r="L41" s="695">
        <f>①収支決算書!U20</f>
        <v>1946360</v>
      </c>
      <c r="M41" s="741">
        <f>①収支決算書!X20</f>
        <v>1801241</v>
      </c>
      <c r="N41" s="695">
        <f>①収支決算書!AA20</f>
        <v>1772550</v>
      </c>
      <c r="O41" s="695">
        <f>①収支決算書!AD20</f>
        <v>1743419</v>
      </c>
      <c r="P41" s="695">
        <f>①収支決算書!AG20</f>
        <v>1553638</v>
      </c>
      <c r="Q41" s="741">
        <f>①収支決算書!AJ20</f>
        <v>1599463</v>
      </c>
      <c r="R41" s="695">
        <f>①収支決算書!AM20</f>
        <v>2122635</v>
      </c>
      <c r="S41" s="704">
        <f>①収支決算書!AP20</f>
        <v>1891451</v>
      </c>
      <c r="T41" s="705"/>
      <c r="U41" s="706"/>
      <c r="V41" s="707"/>
      <c r="W41" s="708"/>
      <c r="X41" s="708"/>
      <c r="Y41" s="708"/>
      <c r="Z41" s="708"/>
      <c r="AA41" s="708"/>
      <c r="AB41" s="708"/>
      <c r="AC41" s="708"/>
      <c r="AD41" s="708"/>
      <c r="AE41" s="708"/>
      <c r="AF41" s="708"/>
      <c r="AG41" s="708"/>
      <c r="AH41" s="708"/>
      <c r="AI41" s="739"/>
      <c r="AJ41" s="740"/>
      <c r="AK41" s="696"/>
    </row>
    <row r="42" spans="1:37" s="716" customFormat="1" ht="15.6" customHeight="1" thickBot="1">
      <c r="A42" s="1003" t="s">
        <v>236</v>
      </c>
      <c r="B42" s="1004"/>
      <c r="C42" s="709"/>
      <c r="D42" s="710"/>
      <c r="E42" s="710">
        <v>178985793</v>
      </c>
      <c r="F42" s="710">
        <v>193932650</v>
      </c>
      <c r="G42" s="710">
        <v>217446070</v>
      </c>
      <c r="H42" s="710">
        <f t="shared" ref="H42:V42" si="30">SUM(G42+H40)</f>
        <v>72540986</v>
      </c>
      <c r="I42" s="710">
        <f t="shared" si="30"/>
        <v>92763786</v>
      </c>
      <c r="J42" s="710">
        <f t="shared" si="30"/>
        <v>104379049</v>
      </c>
      <c r="K42" s="710">
        <f t="shared" si="30"/>
        <v>66921174</v>
      </c>
      <c r="L42" s="710">
        <f>K42+L40+L41</f>
        <v>73663024</v>
      </c>
      <c r="M42" s="710">
        <f t="shared" ref="M42:S42" si="31">L42+M40+M41</f>
        <v>43774554</v>
      </c>
      <c r="N42" s="710">
        <f t="shared" si="31"/>
        <v>51642839</v>
      </c>
      <c r="O42" s="710">
        <f t="shared" si="31"/>
        <v>71874151.81883505</v>
      </c>
      <c r="P42" s="710">
        <f t="shared" si="31"/>
        <v>87388722.81883505</v>
      </c>
      <c r="Q42" s="710">
        <f t="shared" si="31"/>
        <v>85425470.81883505</v>
      </c>
      <c r="R42" s="710">
        <f t="shared" si="31"/>
        <v>99736225.81883505</v>
      </c>
      <c r="S42" s="710">
        <f t="shared" si="31"/>
        <v>113710516.81883505</v>
      </c>
      <c r="T42" s="712">
        <f>SUM(S42+T40)</f>
        <v>115602736.81883505</v>
      </c>
      <c r="U42" s="713">
        <f t="shared" si="30"/>
        <v>99814200.288075939</v>
      </c>
      <c r="V42" s="711">
        <f t="shared" si="30"/>
        <v>20203562.834846482</v>
      </c>
      <c r="W42" s="711">
        <f t="shared" ref="W42" si="32">SUM(V42+W40)</f>
        <v>46703812.79339052</v>
      </c>
      <c r="X42" s="711">
        <f t="shared" ref="X42" si="33">SUM(W42+X40)</f>
        <v>74023987.519283563</v>
      </c>
      <c r="Y42" s="711">
        <f t="shared" ref="Y42" si="34">SUM(X42+Y40)</f>
        <v>89553850.436550811</v>
      </c>
      <c r="Z42" s="711">
        <f t="shared" ref="Z42" si="35">SUM(Y42+Z40)</f>
        <v>94674599.03341043</v>
      </c>
      <c r="AA42" s="711">
        <f t="shared" ref="AA42" si="36">SUM(Z42+AA40)</f>
        <v>115869259.07243648</v>
      </c>
      <c r="AB42" s="711">
        <f t="shared" ref="AB42" si="37">SUM(AA42+AB40)</f>
        <v>141837307.87146616</v>
      </c>
      <c r="AC42" s="711">
        <f t="shared" ref="AC42" si="38">SUM(AB42+AC40)</f>
        <v>164715558.81787005</v>
      </c>
      <c r="AD42" s="711">
        <f t="shared" ref="AD42" si="39">SUM(AC42+AD40)</f>
        <v>192461637.63348854</v>
      </c>
      <c r="AE42" s="711">
        <f t="shared" ref="AE42" si="40">SUM(AD42+AE40)</f>
        <v>219177158.37672904</v>
      </c>
      <c r="AF42" s="711">
        <f t="shared" ref="AF42" si="41">SUM(AE42+AF40)</f>
        <v>246526244.39748117</v>
      </c>
      <c r="AG42" s="711">
        <f t="shared" ref="AG42" si="42">SUM(AF42+AG40)</f>
        <v>272501272.30085975</v>
      </c>
      <c r="AH42" s="711">
        <f t="shared" ref="AH42" si="43">SUM(AG42+AH40)</f>
        <v>285787615.120417</v>
      </c>
      <c r="AI42" s="883">
        <f t="shared" ref="AI42:AJ42" si="44">SUM(AH42+AI40)</f>
        <v>50332016.298504382</v>
      </c>
      <c r="AJ42" s="714">
        <f t="shared" si="44"/>
        <v>74892815.298380092</v>
      </c>
      <c r="AK42" s="715">
        <v>-15.283207000000001</v>
      </c>
    </row>
    <row r="43" spans="1:37" s="35" customFormat="1" ht="15.6" customHeight="1" thickBot="1">
      <c r="A43" s="998" t="s">
        <v>141</v>
      </c>
      <c r="B43" s="998"/>
      <c r="C43" s="50"/>
      <c r="D43" s="50"/>
      <c r="E43" s="50"/>
      <c r="F43" s="51" t="s">
        <v>655</v>
      </c>
      <c r="G43" s="52"/>
      <c r="H43" s="52"/>
      <c r="I43" s="52"/>
      <c r="J43" s="52"/>
      <c r="K43" s="52"/>
      <c r="L43" s="52"/>
      <c r="M43" s="52"/>
      <c r="N43" s="52"/>
      <c r="O43" s="52"/>
      <c r="P43" s="52"/>
      <c r="Q43" s="52"/>
      <c r="R43" s="53"/>
      <c r="S43" s="52"/>
      <c r="T43" s="669"/>
      <c r="U43" s="688"/>
      <c r="V43" s="52"/>
      <c r="W43" s="52"/>
      <c r="X43" s="52"/>
      <c r="Y43" s="52"/>
      <c r="Z43" s="52"/>
      <c r="AA43" s="52"/>
      <c r="AB43" s="52"/>
      <c r="AC43" s="52"/>
      <c r="AD43" s="52"/>
      <c r="AE43" s="52"/>
      <c r="AF43" s="52"/>
      <c r="AG43" s="53"/>
      <c r="AH43" s="52"/>
      <c r="AI43" s="52"/>
      <c r="AJ43" s="52"/>
      <c r="AK43" s="53"/>
    </row>
    <row r="44" spans="1:37" s="56" customFormat="1" ht="16.5" customHeight="1" thickBot="1">
      <c r="A44" s="54" t="s">
        <v>625</v>
      </c>
      <c r="B44" s="54"/>
      <c r="C44" s="54"/>
      <c r="D44" s="54"/>
      <c r="E44" s="54"/>
      <c r="F44" s="54"/>
      <c r="G44" s="40">
        <f>SUM(①収支決算書!F5)</f>
        <v>60082149</v>
      </c>
      <c r="H44" s="40">
        <f>SUM(①収支決算書!I5)</f>
        <v>57670367</v>
      </c>
      <c r="I44" s="40">
        <f>SUM(①収支決算書!L5)</f>
        <v>63754870</v>
      </c>
      <c r="J44" s="40">
        <f>SUM(①収支決算書!O5)</f>
        <v>63463820</v>
      </c>
      <c r="K44" s="40">
        <f>SUM(①収支決算書!R5)</f>
        <v>66516603</v>
      </c>
      <c r="L44" s="40">
        <f>SUM(①収支決算書!U5)</f>
        <v>71244048</v>
      </c>
      <c r="M44" s="40">
        <f>SUM(①収支決算書!X5)</f>
        <v>79140093</v>
      </c>
      <c r="N44" s="40">
        <f>SUM(①収支決算書!AA5)</f>
        <v>79338551</v>
      </c>
      <c r="O44" s="40">
        <f>SUM(①収支決算書!AD5)</f>
        <v>79670486</v>
      </c>
      <c r="P44" s="40">
        <f>SUM(①収支決算書!AG5)</f>
        <v>71703560</v>
      </c>
      <c r="Q44" s="40">
        <f>SUM(①収支決算書!AJ5)</f>
        <v>72882505</v>
      </c>
      <c r="R44" s="55">
        <f>SUM(①収支決算書!AM5)</f>
        <v>87863594</v>
      </c>
      <c r="S44" s="281">
        <f>SUM(①収支決算書!AP5)</f>
        <v>81563436</v>
      </c>
      <c r="T44" s="281">
        <f>SUM(①収支決算書!AS5)</f>
        <v>82182444</v>
      </c>
      <c r="U44" s="876" t="s">
        <v>710</v>
      </c>
      <c r="V44" s="877" t="s">
        <v>1057</v>
      </c>
      <c r="W44" s="878">
        <f>③タイプ別面積・管理費等額!I127</f>
        <v>5</v>
      </c>
      <c r="X44" s="879" t="s">
        <v>1058</v>
      </c>
      <c r="Y44" s="880">
        <f>③タイプ別面積・管理費等額!M127</f>
        <v>1736250.8963400736</v>
      </c>
      <c r="Z44" s="877" t="s">
        <v>1059</v>
      </c>
      <c r="AA44" s="881">
        <f>③タイプ別面積・管理費等額!L127</f>
        <v>26043763.445101105</v>
      </c>
      <c r="AB44" s="873"/>
      <c r="AC44" s="40"/>
      <c r="AD44" s="40"/>
      <c r="AE44" s="40"/>
      <c r="AF44" s="40"/>
      <c r="AG44" s="41"/>
      <c r="AH44" s="40"/>
      <c r="AI44" s="40"/>
      <c r="AJ44" s="40"/>
      <c r="AK44" s="41"/>
    </row>
    <row r="45" spans="1:37" s="57" customFormat="1" ht="15.75" customHeight="1">
      <c r="A45" s="54" t="s">
        <v>683</v>
      </c>
      <c r="B45" s="54"/>
      <c r="C45" s="54"/>
      <c r="D45" s="54"/>
      <c r="E45" s="54"/>
      <c r="F45" s="54"/>
      <c r="G45" s="40">
        <f>SUM(①収支決算書!F6)</f>
        <v>57587425</v>
      </c>
      <c r="H45" s="40">
        <f>SUM(①収支決算書!I6)</f>
        <v>55188632</v>
      </c>
      <c r="I45" s="40">
        <f>SUM(①収支決算書!L6)</f>
        <v>62679763</v>
      </c>
      <c r="J45" s="40">
        <f>SUM(①収支決算書!O6)</f>
        <v>65221207</v>
      </c>
      <c r="K45" s="40">
        <f>SUM(①収支決算書!R6)</f>
        <v>68112438</v>
      </c>
      <c r="L45" s="40">
        <f>SUM(①収支決算書!U6)</f>
        <v>80095061</v>
      </c>
      <c r="M45" s="40">
        <f>SUM(①収支決算書!X6)</f>
        <v>78369989</v>
      </c>
      <c r="N45" s="40">
        <f>SUM(①収支決算書!AA6)</f>
        <v>80876768</v>
      </c>
      <c r="O45" s="40">
        <f>SUM(①収支決算書!AD6)</f>
        <v>79298401</v>
      </c>
      <c r="P45" s="40">
        <f>SUM(①収支決算書!AG6)</f>
        <v>71317058</v>
      </c>
      <c r="Q45" s="40">
        <f>SUM(①収支決算書!AJ6)</f>
        <v>83044522</v>
      </c>
      <c r="R45" s="55">
        <f>SUM(①収支決算書!AM6)</f>
        <v>92845646</v>
      </c>
      <c r="S45" s="281">
        <f>SUM(①収支決算書!AP6)</f>
        <v>84998805</v>
      </c>
      <c r="T45" s="281">
        <f>SUM(①収支決算書!AS6)</f>
        <v>82182444</v>
      </c>
      <c r="U45" s="874"/>
      <c r="V45" s="875"/>
      <c r="W45" s="875"/>
      <c r="X45" s="875"/>
      <c r="Y45" s="875"/>
      <c r="Z45" s="875"/>
      <c r="AA45" s="875"/>
      <c r="AB45" s="40"/>
      <c r="AC45" s="40"/>
      <c r="AD45" s="40"/>
      <c r="AE45" s="40"/>
      <c r="AF45" s="40"/>
      <c r="AG45" s="41"/>
      <c r="AH45" s="40"/>
      <c r="AI45" s="40"/>
      <c r="AJ45" s="40"/>
      <c r="AK45" s="41"/>
    </row>
    <row r="46" spans="1:37" s="734" customFormat="1" ht="16.5" customHeight="1">
      <c r="A46" s="729"/>
      <c r="B46" s="730" t="s">
        <v>1036</v>
      </c>
      <c r="C46" s="735" t="s">
        <v>1035</v>
      </c>
      <c r="D46" s="730"/>
      <c r="E46" s="730"/>
      <c r="F46" s="731">
        <f>④修繕履歴!E30</f>
        <v>2393060</v>
      </c>
      <c r="G46" s="731">
        <f>SUM(④修繕履歴!G30)</f>
        <v>1172933</v>
      </c>
      <c r="H46" s="731">
        <f>SUM(④修繕履歴!I30)</f>
        <v>912765</v>
      </c>
      <c r="I46" s="731">
        <f>SUM(④修繕履歴!K30)</f>
        <v>1188862</v>
      </c>
      <c r="J46" s="731">
        <f>SUM(④修繕履歴!M30)</f>
        <v>3413577</v>
      </c>
      <c r="K46" s="731">
        <f>SUM(④修繕履歴!O30)</f>
        <v>1451726</v>
      </c>
      <c r="L46" s="731">
        <f>SUM(④修繕履歴!Q30)</f>
        <v>6069736</v>
      </c>
      <c r="M46" s="731">
        <f>SUM(④修繕履歴!S30)</f>
        <v>3279750</v>
      </c>
      <c r="N46" s="731">
        <f>SUM(④修繕履歴!U30)</f>
        <v>4466900</v>
      </c>
      <c r="O46" s="731">
        <f>SUM(④修繕履歴!W30)</f>
        <v>3726153</v>
      </c>
      <c r="P46" s="731">
        <f>SUM(④修繕履歴!Y30)</f>
        <v>1566730</v>
      </c>
      <c r="Q46" s="731">
        <f>SUM(④修繕履歴!AA30)</f>
        <v>10451496</v>
      </c>
      <c r="R46" s="731">
        <f>SUM(④修繕履歴!AC30)</f>
        <v>5751350</v>
      </c>
      <c r="S46" s="732">
        <f>SUM(④修繕履歴!AE30)</f>
        <v>6432239</v>
      </c>
      <c r="T46" s="732">
        <f>SUM(④修繕履歴!AF30)</f>
        <v>0</v>
      </c>
      <c r="U46" s="733"/>
      <c r="V46" s="729"/>
      <c r="W46" s="729"/>
      <c r="X46" s="729"/>
      <c r="Y46" s="729"/>
      <c r="Z46" s="729"/>
      <c r="AA46" s="729"/>
      <c r="AB46" s="729"/>
      <c r="AC46" s="729"/>
      <c r="AD46" s="729"/>
      <c r="AE46" s="729"/>
      <c r="AF46" s="729"/>
      <c r="AG46" s="729"/>
      <c r="AH46" s="729"/>
      <c r="AI46" s="729"/>
      <c r="AJ46" s="729"/>
      <c r="AK46" s="729"/>
    </row>
    <row r="47" spans="1:37" s="57" customFormat="1" ht="16.5" customHeight="1">
      <c r="A47" s="54"/>
      <c r="B47" s="58" t="s">
        <v>237</v>
      </c>
      <c r="C47" s="58"/>
      <c r="D47" s="58"/>
      <c r="E47" s="58"/>
      <c r="F47" s="54"/>
      <c r="G47" s="40">
        <f t="shared" ref="G47:S47" si="45">SUM(G44-G45)</f>
        <v>2494724</v>
      </c>
      <c r="H47" s="40">
        <f t="shared" si="45"/>
        <v>2481735</v>
      </c>
      <c r="I47" s="40">
        <f t="shared" si="45"/>
        <v>1075107</v>
      </c>
      <c r="J47" s="59">
        <f t="shared" si="45"/>
        <v>-1757387</v>
      </c>
      <c r="K47" s="59">
        <f t="shared" si="45"/>
        <v>-1595835</v>
      </c>
      <c r="L47" s="40">
        <f t="shared" si="45"/>
        <v>-8851013</v>
      </c>
      <c r="M47" s="40">
        <f t="shared" si="45"/>
        <v>770104</v>
      </c>
      <c r="N47" s="59">
        <f t="shared" si="45"/>
        <v>-1538217</v>
      </c>
      <c r="O47" s="40">
        <f t="shared" si="45"/>
        <v>372085</v>
      </c>
      <c r="P47" s="40">
        <f t="shared" si="45"/>
        <v>386502</v>
      </c>
      <c r="Q47" s="59">
        <f t="shared" si="45"/>
        <v>-10162017</v>
      </c>
      <c r="R47" s="59">
        <f t="shared" si="45"/>
        <v>-4982052</v>
      </c>
      <c r="S47" s="282">
        <f t="shared" si="45"/>
        <v>-3435369</v>
      </c>
      <c r="T47" s="282">
        <f t="shared" ref="T47" si="46">SUM(T44-T45)</f>
        <v>0</v>
      </c>
      <c r="U47" s="689"/>
      <c r="V47" s="40"/>
      <c r="W47" s="40"/>
      <c r="X47" s="40"/>
      <c r="Y47" s="40"/>
      <c r="Z47" s="40"/>
      <c r="AA47" s="40"/>
      <c r="AB47" s="40"/>
      <c r="AC47" s="40"/>
      <c r="AD47" s="40"/>
      <c r="AE47" s="40"/>
      <c r="AF47" s="54"/>
      <c r="AG47" s="54"/>
      <c r="AH47" s="54"/>
      <c r="AI47" s="54"/>
      <c r="AJ47" s="54"/>
      <c r="AK47" s="54"/>
    </row>
    <row r="48" spans="1:37" s="57" customFormat="1" ht="16.5" customHeight="1">
      <c r="A48" s="54"/>
      <c r="B48" s="54" t="s">
        <v>684</v>
      </c>
      <c r="C48" s="54"/>
      <c r="D48" s="54"/>
      <c r="E48" s="54"/>
      <c r="F48" s="54"/>
      <c r="G48" s="728">
        <f>SUM(①収支決算書!F12)</f>
        <v>34353557</v>
      </c>
      <c r="H48" s="728">
        <f>SUM(①収支決算書!I12)</f>
        <v>36768822</v>
      </c>
      <c r="I48" s="728">
        <f>SUM(①収支決算書!L12)</f>
        <v>37843929</v>
      </c>
      <c r="J48" s="728">
        <f>SUM(①収支決算書!O12)</f>
        <v>36086542</v>
      </c>
      <c r="K48" s="728">
        <f>SUM(①収支決算書!R12)</f>
        <v>34490707</v>
      </c>
      <c r="L48" s="728">
        <f>SUM(①収支決算書!U12)</f>
        <v>25639694</v>
      </c>
      <c r="M48" s="728">
        <f>SUM(①収支決算書!X12)</f>
        <v>24608557</v>
      </c>
      <c r="N48" s="728">
        <f>SUM(①収支決算書!AA12)</f>
        <v>21618010</v>
      </c>
      <c r="O48" s="728">
        <f>SUM(①収支決算書!AD12)</f>
        <v>20246676</v>
      </c>
      <c r="P48" s="728">
        <f>SUM(①収支決算書!AG12)</f>
        <v>19079540</v>
      </c>
      <c r="Q48" s="728">
        <f>SUM(①収支決算書!AJ12)</f>
        <v>7318060</v>
      </c>
      <c r="R48" s="769">
        <f>SUM(①収支決算書!AM12)</f>
        <v>213373</v>
      </c>
      <c r="S48" s="770">
        <f>SUM(①収支決算書!AP12)</f>
        <v>-5113447</v>
      </c>
      <c r="T48" s="770">
        <f>SUM(①収支決算書!AS12)</f>
        <v>-5113447</v>
      </c>
      <c r="U48" s="689"/>
      <c r="V48" s="54"/>
      <c r="W48" s="54"/>
      <c r="X48" s="54"/>
      <c r="Y48" s="54"/>
      <c r="Z48" s="54"/>
      <c r="AA48" s="54"/>
      <c r="AB48" s="54"/>
      <c r="AC48" s="54"/>
      <c r="AD48" s="54"/>
      <c r="AE48" s="54"/>
      <c r="AF48" s="54"/>
      <c r="AG48" s="54"/>
      <c r="AH48" s="54"/>
      <c r="AI48" s="54"/>
      <c r="AJ48" s="54"/>
      <c r="AK48" s="54"/>
    </row>
    <row r="49" spans="1:37" s="258" customFormat="1" ht="15" customHeight="1">
      <c r="A49" s="259"/>
      <c r="B49" s="259"/>
      <c r="C49" s="259"/>
      <c r="D49" s="259"/>
      <c r="E49" s="259"/>
      <c r="F49" s="259"/>
      <c r="G49" s="259"/>
      <c r="H49" s="259"/>
      <c r="I49" s="259"/>
      <c r="J49" s="259"/>
      <c r="K49" s="259"/>
      <c r="L49" s="259"/>
      <c r="M49" s="259"/>
      <c r="N49" s="259"/>
      <c r="O49" s="259"/>
      <c r="P49" s="259"/>
      <c r="Q49" s="259"/>
      <c r="R49" s="259"/>
      <c r="S49" s="259"/>
      <c r="T49" s="670"/>
      <c r="U49" s="266" t="s">
        <v>695</v>
      </c>
      <c r="V49" s="266" t="s">
        <v>699</v>
      </c>
      <c r="W49" s="259"/>
      <c r="X49" s="259"/>
      <c r="Y49" s="259"/>
      <c r="Z49" s="259"/>
      <c r="AA49" s="259"/>
      <c r="AB49" s="259"/>
      <c r="AC49" s="259"/>
      <c r="AD49" s="259"/>
      <c r="AE49" s="259"/>
      <c r="AF49" s="259"/>
      <c r="AG49" s="259"/>
      <c r="AH49" s="259"/>
      <c r="AI49" s="259"/>
      <c r="AJ49" s="259"/>
      <c r="AK49" s="259"/>
    </row>
    <row r="50" spans="1:37" s="258" customFormat="1" ht="14.25" customHeight="1">
      <c r="A50" s="259"/>
      <c r="B50" s="259" t="s">
        <v>657</v>
      </c>
      <c r="C50" s="259">
        <v>530220</v>
      </c>
      <c r="D50" s="259"/>
      <c r="E50" s="259"/>
      <c r="F50" s="259"/>
      <c r="G50" s="287" t="s">
        <v>656</v>
      </c>
      <c r="H50" s="259"/>
      <c r="I50" s="259"/>
      <c r="J50" s="259"/>
      <c r="K50" s="259"/>
      <c r="L50" s="259"/>
      <c r="M50" s="259"/>
      <c r="N50" s="259"/>
      <c r="O50" s="259"/>
      <c r="P50" s="259"/>
      <c r="Q50" s="259"/>
      <c r="R50" s="259" t="s">
        <v>698</v>
      </c>
      <c r="S50" s="259"/>
      <c r="T50" s="670"/>
      <c r="U50" s="289">
        <f>SUM(U51:U61)*0.05</f>
        <v>936081.49140813993</v>
      </c>
      <c r="V50" s="289">
        <f>SUM(V51:V61)*0.05</f>
        <v>3443042.2291061501</v>
      </c>
      <c r="W50" s="259"/>
      <c r="X50" s="259"/>
      <c r="Y50" s="259"/>
      <c r="Z50" s="259"/>
      <c r="AA50" s="259"/>
      <c r="AB50" s="259"/>
      <c r="AC50" s="259"/>
      <c r="AD50" s="259"/>
      <c r="AE50" s="259"/>
      <c r="AF50" s="259"/>
      <c r="AG50" s="259"/>
      <c r="AH50" s="259"/>
      <c r="AI50" s="259"/>
      <c r="AJ50" s="259"/>
      <c r="AK50" s="259"/>
    </row>
    <row r="51" spans="1:37" s="258" customFormat="1" ht="15" customHeight="1">
      <c r="A51" s="259"/>
      <c r="B51" s="259"/>
      <c r="C51" s="259"/>
      <c r="D51" s="259"/>
      <c r="E51" s="259"/>
      <c r="F51" s="259"/>
      <c r="G51" s="259"/>
      <c r="H51" s="259"/>
      <c r="I51" s="259"/>
      <c r="J51" s="259"/>
      <c r="K51" s="259"/>
      <c r="L51" s="259"/>
      <c r="M51" s="259"/>
      <c r="N51" s="259"/>
      <c r="O51" s="259"/>
      <c r="P51" s="259"/>
      <c r="Q51" s="259"/>
      <c r="R51" s="259" t="s">
        <v>685</v>
      </c>
      <c r="S51" s="259"/>
      <c r="T51" s="670"/>
      <c r="U51" s="289">
        <f>SUM(②工事費内訳書!P8)</f>
        <v>7849060</v>
      </c>
      <c r="V51" s="289">
        <f>SUM(②工事費内訳書!M8)</f>
        <v>26445700</v>
      </c>
      <c r="W51" s="259"/>
      <c r="X51" s="259"/>
      <c r="Y51" s="259"/>
      <c r="Z51" s="259"/>
      <c r="AA51" s="259"/>
      <c r="AB51" s="259"/>
      <c r="AC51" s="259"/>
      <c r="AD51" s="259"/>
      <c r="AE51" s="259"/>
      <c r="AF51" s="259"/>
      <c r="AG51" s="259"/>
      <c r="AH51" s="259"/>
      <c r="AI51" s="259"/>
      <c r="AJ51" s="259"/>
      <c r="AK51" s="259"/>
    </row>
    <row r="52" spans="1:37" s="258" customFormat="1" ht="15" customHeight="1">
      <c r="A52" s="259"/>
      <c r="B52" s="259"/>
      <c r="C52" s="259"/>
      <c r="D52" s="259"/>
      <c r="E52" s="259"/>
      <c r="F52" s="259"/>
      <c r="G52" s="259"/>
      <c r="H52" s="259"/>
      <c r="I52" s="259"/>
      <c r="J52" s="259"/>
      <c r="K52" s="259"/>
      <c r="L52" s="259"/>
      <c r="M52" s="259"/>
      <c r="N52" s="259"/>
      <c r="O52" s="259"/>
      <c r="P52" s="259"/>
      <c r="Q52" s="259"/>
      <c r="R52" s="259" t="s">
        <v>686</v>
      </c>
      <c r="S52" s="259"/>
      <c r="T52" s="670"/>
      <c r="U52" s="289">
        <f>SUM(②工事費内訳書!P18)</f>
        <v>917500</v>
      </c>
      <c r="V52" s="289">
        <f>SUM(②工事費内訳書!M18)</f>
        <v>2705530</v>
      </c>
      <c r="W52" s="259"/>
      <c r="X52" s="259"/>
      <c r="Y52" s="259"/>
      <c r="Z52" s="259"/>
      <c r="AA52" s="259"/>
      <c r="AB52" s="259"/>
      <c r="AC52" s="259"/>
      <c r="AD52" s="259"/>
      <c r="AE52" s="259"/>
      <c r="AF52" s="259"/>
      <c r="AG52" s="259"/>
      <c r="AH52" s="259"/>
      <c r="AI52" s="259"/>
      <c r="AJ52" s="259"/>
      <c r="AK52" s="259"/>
    </row>
    <row r="53" spans="1:37" s="258" customFormat="1" ht="15" customHeight="1" thickBot="1">
      <c r="A53" s="259"/>
      <c r="B53" s="259"/>
      <c r="C53" s="259"/>
      <c r="D53" s="259"/>
      <c r="E53" s="259"/>
      <c r="F53" s="259"/>
      <c r="G53" s="259"/>
      <c r="H53" s="259"/>
      <c r="I53" s="259"/>
      <c r="J53" s="259"/>
      <c r="K53" s="259"/>
      <c r="L53" s="259"/>
      <c r="M53" s="259"/>
      <c r="N53" s="259"/>
      <c r="O53" s="259"/>
      <c r="P53" s="259"/>
      <c r="Q53" s="259"/>
      <c r="R53" s="259" t="s">
        <v>687</v>
      </c>
      <c r="S53" s="259"/>
      <c r="T53" s="670"/>
      <c r="U53" s="289">
        <f>SUM(②工事費内訳書!P28)</f>
        <v>2184810</v>
      </c>
      <c r="V53" s="289">
        <f>SUM(②工事費内訳書!M28)</f>
        <v>7186910</v>
      </c>
      <c r="W53" s="259"/>
      <c r="X53" s="259"/>
      <c r="Y53" s="259"/>
      <c r="Z53" s="259"/>
      <c r="AA53" s="259"/>
      <c r="AB53" s="259"/>
      <c r="AC53" s="259"/>
      <c r="AD53" s="259"/>
      <c r="AE53" s="259"/>
      <c r="AF53" s="259"/>
      <c r="AG53" s="259"/>
      <c r="AH53" s="259"/>
      <c r="AI53" s="259"/>
      <c r="AJ53" s="259"/>
      <c r="AK53" s="259"/>
    </row>
    <row r="54" spans="1:37" s="258" customFormat="1" ht="15" customHeight="1" thickBot="1">
      <c r="A54" s="259"/>
      <c r="B54" s="259"/>
      <c r="C54" s="259"/>
      <c r="D54" s="259"/>
      <c r="E54" s="259"/>
      <c r="F54" s="259"/>
      <c r="G54" s="259"/>
      <c r="H54" s="259"/>
      <c r="I54" s="259"/>
      <c r="J54" s="259"/>
      <c r="K54" s="259"/>
      <c r="L54" s="259"/>
      <c r="M54" s="259"/>
      <c r="N54" s="363" t="s">
        <v>815</v>
      </c>
      <c r="O54" s="259"/>
      <c r="P54" s="259"/>
      <c r="Q54" s="259"/>
      <c r="R54" s="259" t="s">
        <v>688</v>
      </c>
      <c r="S54" s="259"/>
      <c r="T54" s="670"/>
      <c r="U54" s="289">
        <f>SUM(②工事費内訳書!P47)</f>
        <v>2179707</v>
      </c>
      <c r="V54" s="289">
        <f>SUM(②工事費内訳書!M47)</f>
        <v>7651760</v>
      </c>
      <c r="W54" s="259"/>
      <c r="X54" s="259"/>
      <c r="Y54" s="259"/>
      <c r="Z54" s="259"/>
      <c r="AA54" s="259"/>
      <c r="AB54" s="259"/>
      <c r="AC54" s="259"/>
      <c r="AD54" s="259"/>
      <c r="AE54" s="259"/>
      <c r="AF54" s="259"/>
      <c r="AG54" s="259"/>
      <c r="AH54" s="259"/>
      <c r="AI54" s="259"/>
      <c r="AJ54" s="259"/>
      <c r="AK54" s="259"/>
    </row>
    <row r="55" spans="1:37" s="258" customFormat="1" ht="15" customHeight="1">
      <c r="E55" s="259"/>
      <c r="F55" s="259"/>
      <c r="G55" s="259"/>
      <c r="H55" s="259"/>
      <c r="I55" s="259"/>
      <c r="J55" s="259"/>
      <c r="K55" s="259"/>
      <c r="L55" s="259"/>
      <c r="M55" s="259"/>
      <c r="N55" s="259"/>
      <c r="O55" s="259"/>
      <c r="P55" s="259"/>
      <c r="Q55" s="259"/>
      <c r="R55" s="259" t="s">
        <v>689</v>
      </c>
      <c r="S55" s="269" t="s">
        <v>696</v>
      </c>
      <c r="T55" s="670"/>
      <c r="U55" s="289">
        <f>SUM(②工事費内訳書!P69)-②工事費内訳書!P68</f>
        <v>2209848</v>
      </c>
      <c r="V55" s="289">
        <f>SUM(②工事費内訳書!M69)-②工事費内訳書!M68</f>
        <v>8503004</v>
      </c>
      <c r="W55" s="259"/>
      <c r="X55" s="259"/>
      <c r="Y55" s="259"/>
      <c r="Z55" s="259"/>
      <c r="AA55" s="259"/>
      <c r="AB55" s="259"/>
      <c r="AC55" s="259"/>
      <c r="AD55" s="259"/>
      <c r="AE55" s="259"/>
      <c r="AF55" s="259"/>
      <c r="AG55" s="259"/>
      <c r="AH55" s="259"/>
    </row>
    <row r="56" spans="1:37" s="258" customFormat="1" ht="15" customHeight="1">
      <c r="E56" s="259"/>
      <c r="F56" s="259"/>
      <c r="G56" s="259"/>
      <c r="H56" s="259"/>
      <c r="I56" s="259"/>
      <c r="J56" s="259"/>
      <c r="K56" s="259"/>
      <c r="L56" s="259"/>
      <c r="M56" s="259"/>
      <c r="N56" s="259"/>
      <c r="O56" s="259"/>
      <c r="P56" s="259"/>
      <c r="Q56" s="259"/>
      <c r="R56" s="259"/>
      <c r="S56" s="269" t="s">
        <v>697</v>
      </c>
      <c r="T56" s="671"/>
      <c r="U56" s="289">
        <f>FV(0.02,14,,-970330)</f>
        <v>1280329.8281627968</v>
      </c>
      <c r="V56" s="289">
        <f>FV(0.02,13,,-8452713)</f>
        <v>10934485.582122998</v>
      </c>
      <c r="W56" s="259"/>
      <c r="X56" s="259"/>
      <c r="Y56" s="259"/>
      <c r="Z56" s="259"/>
      <c r="AA56" s="259"/>
      <c r="AB56" s="259"/>
      <c r="AC56" s="259"/>
      <c r="AD56" s="259"/>
      <c r="AE56" s="259"/>
      <c r="AF56" s="259"/>
      <c r="AG56" s="259"/>
      <c r="AH56" s="259"/>
    </row>
    <row r="57" spans="1:37" s="258" customFormat="1" ht="15" customHeight="1">
      <c r="E57" s="259"/>
      <c r="F57" s="259"/>
      <c r="G57" s="259"/>
      <c r="H57" s="259"/>
      <c r="I57" s="259"/>
      <c r="J57" s="259"/>
      <c r="K57" s="259"/>
      <c r="L57" s="259"/>
      <c r="M57" s="259"/>
      <c r="N57" s="259"/>
      <c r="O57" s="259"/>
      <c r="P57" s="259"/>
      <c r="Q57" s="259"/>
      <c r="R57" s="259" t="s">
        <v>690</v>
      </c>
      <c r="S57" s="259"/>
      <c r="T57" s="670"/>
      <c r="U57" s="289"/>
      <c r="V57" s="289"/>
      <c r="W57" s="259"/>
      <c r="X57" s="259"/>
      <c r="Y57" s="259"/>
      <c r="Z57" s="259"/>
      <c r="AA57" s="259"/>
      <c r="AB57" s="259"/>
      <c r="AC57" s="259"/>
      <c r="AD57" s="259"/>
      <c r="AE57" s="259"/>
      <c r="AF57" s="259"/>
      <c r="AG57" s="259"/>
      <c r="AH57" s="259"/>
    </row>
    <row r="58" spans="1:37" s="258" customFormat="1" ht="15" customHeight="1">
      <c r="E58" s="259"/>
      <c r="F58" s="259"/>
      <c r="G58" s="259"/>
      <c r="H58" s="259"/>
      <c r="I58" s="259"/>
      <c r="J58" s="259"/>
      <c r="K58" s="259"/>
      <c r="L58" s="259"/>
      <c r="M58" s="259"/>
      <c r="N58" s="259"/>
      <c r="O58" s="259"/>
      <c r="P58" s="259"/>
      <c r="Q58" s="259"/>
      <c r="R58" s="259" t="s">
        <v>691</v>
      </c>
      <c r="S58" s="259"/>
      <c r="T58" s="670"/>
      <c r="U58" s="289"/>
      <c r="V58" s="289"/>
      <c r="W58" s="259"/>
      <c r="X58" s="259"/>
      <c r="Y58" s="259"/>
      <c r="Z58" s="259"/>
      <c r="AA58" s="259"/>
      <c r="AB58" s="259"/>
      <c r="AC58" s="259"/>
      <c r="AD58" s="259"/>
      <c r="AE58" s="259"/>
      <c r="AF58" s="259"/>
      <c r="AG58" s="259"/>
      <c r="AH58" s="259"/>
    </row>
    <row r="59" spans="1:37" s="258" customFormat="1" ht="15" customHeight="1">
      <c r="E59" s="259"/>
      <c r="F59" s="259"/>
      <c r="G59" s="259"/>
      <c r="H59" s="259"/>
      <c r="I59" s="259"/>
      <c r="J59" s="259"/>
      <c r="K59" s="259"/>
      <c r="L59" s="259"/>
      <c r="M59" s="259"/>
      <c r="N59" s="259"/>
      <c r="O59" s="259"/>
      <c r="P59" s="259"/>
      <c r="Q59" s="259"/>
      <c r="R59" s="259" t="s">
        <v>692</v>
      </c>
      <c r="S59" s="259"/>
      <c r="T59" s="670"/>
      <c r="U59" s="289">
        <f>SUM(②工事費内訳書!P268)</f>
        <v>2100375</v>
      </c>
      <c r="V59" s="289">
        <f>SUM(②工事費内訳書!M268)</f>
        <v>5433455</v>
      </c>
      <c r="W59" s="259"/>
      <c r="X59" s="259"/>
      <c r="Y59" s="259"/>
      <c r="Z59" s="259"/>
      <c r="AA59" s="259"/>
      <c r="AB59" s="259"/>
      <c r="AC59" s="259"/>
      <c r="AD59" s="259"/>
      <c r="AE59" s="259"/>
      <c r="AF59" s="259"/>
      <c r="AG59" s="259"/>
      <c r="AH59" s="259"/>
    </row>
    <row r="60" spans="1:37" s="258" customFormat="1" ht="15" customHeight="1">
      <c r="E60" s="259"/>
      <c r="F60" s="259"/>
      <c r="G60" s="259"/>
      <c r="H60" s="259"/>
      <c r="I60" s="259"/>
      <c r="J60" s="259"/>
      <c r="K60" s="259"/>
      <c r="L60" s="259"/>
      <c r="M60" s="259"/>
      <c r="N60" s="259"/>
      <c r="O60" s="259"/>
      <c r="P60" s="259"/>
      <c r="Q60" s="259"/>
      <c r="R60" s="259" t="s">
        <v>693</v>
      </c>
      <c r="S60" s="259"/>
      <c r="T60" s="670"/>
      <c r="U60" s="289"/>
      <c r="V60" s="289"/>
      <c r="W60" s="259"/>
      <c r="X60" s="259"/>
      <c r="Y60" s="259"/>
      <c r="Z60" s="259"/>
      <c r="AA60" s="259"/>
      <c r="AB60" s="259"/>
      <c r="AC60" s="259"/>
      <c r="AD60" s="259"/>
      <c r="AE60" s="259"/>
      <c r="AF60" s="259"/>
      <c r="AG60" s="259"/>
      <c r="AH60" s="259"/>
    </row>
    <row r="61" spans="1:37" s="258" customFormat="1" ht="15" customHeight="1">
      <c r="E61" s="259"/>
      <c r="F61" s="259"/>
      <c r="G61" s="259"/>
      <c r="H61" s="259"/>
      <c r="I61" s="259"/>
      <c r="J61" s="259"/>
      <c r="K61" s="259"/>
      <c r="L61" s="259"/>
      <c r="M61" s="259"/>
      <c r="N61" s="259"/>
      <c r="O61" s="259"/>
      <c r="P61" s="259"/>
      <c r="Q61" s="259"/>
      <c r="R61" s="259" t="s">
        <v>694</v>
      </c>
      <c r="S61" s="259"/>
      <c r="T61" s="670"/>
      <c r="U61" s="289"/>
      <c r="V61" s="289"/>
      <c r="W61" s="259"/>
      <c r="X61" s="259"/>
      <c r="Y61" s="259"/>
      <c r="Z61" s="259"/>
      <c r="AA61" s="259"/>
      <c r="AB61" s="259"/>
      <c r="AC61" s="259"/>
      <c r="AD61" s="259"/>
      <c r="AE61" s="259"/>
      <c r="AF61" s="259"/>
      <c r="AG61" s="259"/>
      <c r="AH61" s="259"/>
    </row>
    <row r="62" spans="1:37" s="258" customFormat="1" ht="15" customHeight="1">
      <c r="E62" s="259"/>
      <c r="F62" s="259"/>
      <c r="G62" s="259"/>
      <c r="H62" s="259"/>
      <c r="I62" s="259"/>
      <c r="J62" s="259"/>
      <c r="K62" s="259"/>
      <c r="L62" s="259"/>
      <c r="M62" s="259"/>
      <c r="N62" s="259"/>
      <c r="O62" s="259"/>
      <c r="P62" s="259"/>
      <c r="Q62" s="259"/>
      <c r="R62" s="259"/>
      <c r="S62" s="259"/>
      <c r="T62" s="670"/>
      <c r="U62" s="289"/>
      <c r="V62" s="289"/>
      <c r="W62" s="259"/>
      <c r="X62" s="259"/>
      <c r="Y62" s="259"/>
      <c r="Z62" s="259"/>
      <c r="AA62" s="259"/>
      <c r="AB62" s="259"/>
      <c r="AC62" s="259"/>
      <c r="AD62" s="259"/>
      <c r="AE62" s="259"/>
      <c r="AF62" s="259"/>
      <c r="AG62" s="259"/>
      <c r="AH62" s="259"/>
    </row>
    <row r="63" spans="1:37" s="258" customFormat="1" ht="15" customHeight="1">
      <c r="E63" s="259"/>
      <c r="F63" s="259"/>
      <c r="G63" s="259"/>
      <c r="H63" s="259"/>
      <c r="I63" s="259"/>
      <c r="J63" s="259"/>
      <c r="K63" s="259"/>
      <c r="L63" s="259"/>
      <c r="M63" s="259"/>
      <c r="N63" s="259"/>
      <c r="O63" s="259"/>
      <c r="P63" s="259"/>
      <c r="Q63" s="259"/>
      <c r="R63" s="259"/>
      <c r="S63" s="269" t="s">
        <v>678</v>
      </c>
      <c r="T63" s="670"/>
      <c r="U63" s="289">
        <f>SUM(U50:U61)</f>
        <v>19657711.319570936</v>
      </c>
      <c r="V63" s="289">
        <f>SUM(V50:V61)</f>
        <v>72303886.81122914</v>
      </c>
      <c r="W63" s="259"/>
      <c r="X63" s="259"/>
      <c r="Y63" s="259"/>
      <c r="Z63" s="259"/>
      <c r="AA63" s="259"/>
      <c r="AB63" s="259"/>
      <c r="AC63" s="259"/>
      <c r="AD63" s="259"/>
      <c r="AE63" s="259"/>
      <c r="AF63" s="259"/>
      <c r="AG63" s="259"/>
      <c r="AH63" s="259"/>
    </row>
    <row r="64" spans="1:37" s="251" customFormat="1" ht="15" customHeight="1">
      <c r="E64" s="3"/>
      <c r="F64" s="3"/>
      <c r="G64" s="3"/>
      <c r="H64" s="3"/>
      <c r="I64" s="3"/>
      <c r="J64" s="3"/>
      <c r="K64" s="3"/>
      <c r="L64" s="3"/>
      <c r="M64" s="3"/>
      <c r="N64" s="3"/>
      <c r="O64" s="3"/>
      <c r="P64" s="3"/>
      <c r="Q64" s="3"/>
      <c r="R64" s="3"/>
      <c r="S64" s="290" t="s">
        <v>700</v>
      </c>
      <c r="T64" s="672"/>
      <c r="U64" s="289">
        <f>U63*0.15</f>
        <v>2948656.6979356403</v>
      </c>
      <c r="V64" s="289">
        <f>V63*0.15</f>
        <v>10845583.021684371</v>
      </c>
      <c r="W64" s="3"/>
      <c r="X64" s="3"/>
      <c r="Y64" s="3"/>
      <c r="Z64" s="3"/>
      <c r="AA64" s="3"/>
      <c r="AB64" s="3"/>
      <c r="AC64" s="3"/>
      <c r="AD64" s="3"/>
      <c r="AE64" s="3"/>
      <c r="AF64" s="3"/>
      <c r="AG64" s="3"/>
      <c r="AH64" s="3"/>
    </row>
    <row r="65" spans="5:34" s="251" customFormat="1" ht="15" customHeight="1">
      <c r="E65" s="3"/>
      <c r="F65" s="3"/>
      <c r="G65" s="3"/>
      <c r="H65" s="3"/>
      <c r="I65" s="3"/>
      <c r="J65" s="3"/>
      <c r="K65" s="3"/>
      <c r="L65" s="3"/>
      <c r="M65" s="3"/>
      <c r="N65" s="3"/>
      <c r="O65" s="3"/>
      <c r="P65" s="3"/>
      <c r="Q65" s="3"/>
      <c r="R65" s="3"/>
      <c r="S65" s="290" t="s">
        <v>676</v>
      </c>
      <c r="T65" s="672"/>
      <c r="U65" s="289">
        <f>U63+U64</f>
        <v>22606368.017506577</v>
      </c>
      <c r="V65" s="289">
        <f>V63+V64</f>
        <v>83149469.832913518</v>
      </c>
      <c r="W65" s="3"/>
      <c r="X65" s="3"/>
      <c r="Y65" s="3"/>
      <c r="Z65" s="3"/>
      <c r="AA65" s="3"/>
      <c r="AB65" s="3"/>
      <c r="AC65" s="3"/>
      <c r="AD65" s="3"/>
      <c r="AE65" s="3"/>
      <c r="AF65" s="3"/>
      <c r="AG65" s="3"/>
      <c r="AH65" s="3"/>
    </row>
    <row r="66" spans="5:34" s="251" customFormat="1" ht="15" customHeight="1">
      <c r="E66" s="3"/>
      <c r="F66" s="3"/>
      <c r="G66" s="3"/>
      <c r="H66" s="3"/>
      <c r="I66" s="3"/>
      <c r="J66" s="3"/>
      <c r="K66" s="3"/>
      <c r="L66" s="3"/>
      <c r="M66" s="3"/>
      <c r="N66" s="3"/>
      <c r="O66" s="3"/>
      <c r="P66" s="3"/>
      <c r="Q66" s="3"/>
      <c r="R66" s="3"/>
      <c r="S66" s="290" t="s">
        <v>701</v>
      </c>
      <c r="T66" s="672"/>
      <c r="U66" s="289">
        <f>U65*0.1</f>
        <v>2260636.8017506576</v>
      </c>
      <c r="V66" s="289">
        <f>V65*0.1</f>
        <v>8314946.9832913522</v>
      </c>
      <c r="W66" s="3"/>
      <c r="X66" s="3"/>
      <c r="Y66" s="3"/>
      <c r="Z66" s="3"/>
      <c r="AA66" s="3"/>
      <c r="AB66" s="3"/>
      <c r="AC66" s="3"/>
      <c r="AD66" s="3"/>
      <c r="AE66" s="3"/>
      <c r="AF66" s="3"/>
      <c r="AG66" s="3"/>
      <c r="AH66" s="3"/>
    </row>
    <row r="67" spans="5:34" s="251" customFormat="1" ht="15" customHeight="1">
      <c r="E67" s="3"/>
      <c r="F67" s="3"/>
      <c r="G67" s="3"/>
      <c r="H67" s="3"/>
      <c r="I67" s="3"/>
      <c r="J67" s="3"/>
      <c r="K67" s="3"/>
      <c r="L67" s="3"/>
      <c r="M67" s="3"/>
      <c r="N67" s="3"/>
      <c r="O67" s="3"/>
      <c r="P67" s="3"/>
      <c r="Q67" s="3"/>
      <c r="R67" s="3"/>
      <c r="S67" s="290" t="s">
        <v>702</v>
      </c>
      <c r="T67" s="672"/>
      <c r="U67" s="289">
        <f>U65+U66</f>
        <v>24867004.819257233</v>
      </c>
      <c r="V67" s="289">
        <f>V65+V66</f>
        <v>91464416.816204876</v>
      </c>
      <c r="W67" s="3"/>
      <c r="X67" s="3"/>
      <c r="Y67" s="3"/>
      <c r="Z67" s="3"/>
      <c r="AA67" s="3"/>
      <c r="AB67" s="3"/>
      <c r="AC67" s="3"/>
      <c r="AD67" s="3"/>
      <c r="AE67" s="3"/>
      <c r="AF67" s="3"/>
      <c r="AG67" s="3"/>
      <c r="AH67" s="3"/>
    </row>
    <row r="68" spans="5:34" s="251" customFormat="1" ht="15" customHeight="1">
      <c r="E68" s="3"/>
      <c r="F68" s="3"/>
      <c r="G68" s="3"/>
      <c r="H68" s="3"/>
      <c r="I68" s="3"/>
      <c r="J68" s="3"/>
      <c r="K68" s="3"/>
      <c r="L68" s="3"/>
      <c r="M68" s="3"/>
      <c r="N68" s="3"/>
      <c r="O68" s="3"/>
      <c r="P68" s="3"/>
      <c r="Q68" s="3"/>
      <c r="R68" s="3" t="s">
        <v>703</v>
      </c>
      <c r="S68" s="3">
        <v>2</v>
      </c>
      <c r="T68" s="672"/>
      <c r="U68" s="289">
        <v>2</v>
      </c>
      <c r="V68" s="289">
        <v>2</v>
      </c>
      <c r="W68" s="289"/>
      <c r="X68" s="289"/>
      <c r="Y68" s="289"/>
      <c r="Z68" s="289"/>
      <c r="AA68" s="289"/>
      <c r="AB68" s="289"/>
      <c r="AC68" s="289"/>
      <c r="AD68" s="289"/>
      <c r="AE68" s="289"/>
      <c r="AF68" s="289"/>
      <c r="AG68" s="289"/>
      <c r="AH68" s="289"/>
    </row>
    <row r="69" spans="5:34" ht="27.75" customHeight="1">
      <c r="R69" s="257" t="s">
        <v>704</v>
      </c>
      <c r="U69" s="295">
        <v>13</v>
      </c>
      <c r="V69" s="295">
        <v>14</v>
      </c>
    </row>
    <row r="70" spans="5:34" ht="27.75" customHeight="1">
      <c r="R70" s="257" t="s">
        <v>705</v>
      </c>
      <c r="U70" s="289">
        <f xml:space="preserve"> U67 * (1 + U68 / 100) ^ U69</f>
        <v>32168122.31371766</v>
      </c>
      <c r="V70" s="289">
        <f xml:space="preserve"> V67 * (1 + V68 / 100) ^ V69</f>
        <v>120685355.56491297</v>
      </c>
    </row>
    <row r="71" spans="5:34" ht="27.75" customHeight="1">
      <c r="T71" s="29"/>
      <c r="U71" s="29"/>
    </row>
    <row r="72" spans="5:34" ht="27.75" customHeight="1">
      <c r="T72" s="29"/>
      <c r="U72" s="29"/>
    </row>
    <row r="73" spans="5:34" ht="27.75" customHeight="1">
      <c r="T73" s="29"/>
      <c r="U73" s="29"/>
    </row>
    <row r="74" spans="5:34" ht="27.75" customHeight="1">
      <c r="T74" s="29"/>
      <c r="U74" s="29"/>
    </row>
    <row r="75" spans="5:34" ht="27.75" customHeight="1">
      <c r="T75" s="29"/>
      <c r="U75" s="29"/>
    </row>
    <row r="76" spans="5:34" ht="27.75" customHeight="1">
      <c r="T76" s="29"/>
      <c r="U76" s="29"/>
    </row>
    <row r="77" spans="5:34" ht="27.75" customHeight="1">
      <c r="T77" s="29"/>
      <c r="U77" s="29"/>
    </row>
    <row r="78" spans="5:34" ht="27.75" customHeight="1">
      <c r="T78" s="29"/>
      <c r="U78" s="29"/>
    </row>
    <row r="79" spans="5:34" ht="27.75" customHeight="1">
      <c r="T79" s="29"/>
      <c r="U79" s="29"/>
    </row>
    <row r="80" spans="5:34" ht="27.75" customHeight="1">
      <c r="T80" s="29"/>
      <c r="U80" s="29"/>
    </row>
    <row r="81" spans="20:21" ht="27.75" customHeight="1">
      <c r="T81" s="29"/>
      <c r="U81" s="29"/>
    </row>
    <row r="82" spans="20:21" ht="27.75" customHeight="1">
      <c r="T82" s="29"/>
      <c r="U82" s="29"/>
    </row>
    <row r="83" spans="20:21" ht="27.75" customHeight="1">
      <c r="T83" s="29"/>
      <c r="U83" s="29"/>
    </row>
    <row r="84" spans="20:21" ht="27.75" customHeight="1">
      <c r="T84" s="29"/>
      <c r="U84" s="29"/>
    </row>
    <row r="85" spans="20:21" ht="27.75" customHeight="1">
      <c r="T85" s="29"/>
      <c r="U85" s="29"/>
    </row>
    <row r="86" spans="20:21" ht="27.75" customHeight="1">
      <c r="T86" s="29"/>
      <c r="U86" s="29"/>
    </row>
    <row r="87" spans="20:21" ht="27.75" customHeight="1">
      <c r="T87" s="29"/>
      <c r="U87" s="29"/>
    </row>
    <row r="88" spans="20:21" ht="27.75" customHeight="1">
      <c r="T88" s="29"/>
      <c r="U88" s="29"/>
    </row>
    <row r="89" spans="20:21" ht="27.75" customHeight="1">
      <c r="T89" s="29"/>
      <c r="U89" s="29"/>
    </row>
    <row r="90" spans="20:21" ht="27.75" customHeight="1">
      <c r="T90" s="29"/>
      <c r="U90" s="29"/>
    </row>
    <row r="91" spans="20:21" ht="27.75" customHeight="1">
      <c r="T91" s="29"/>
      <c r="U91" s="29"/>
    </row>
    <row r="92" spans="20:21" ht="27.75" customHeight="1">
      <c r="T92" s="29"/>
      <c r="U92" s="29"/>
    </row>
    <row r="93" spans="20:21" ht="27.75" customHeight="1">
      <c r="T93" s="29"/>
      <c r="U93" s="29"/>
    </row>
    <row r="94" spans="20:21" ht="27.75" customHeight="1">
      <c r="T94" s="29"/>
      <c r="U94" s="29"/>
    </row>
    <row r="95" spans="20:21" ht="27.75" customHeight="1">
      <c r="T95" s="29"/>
      <c r="U95" s="29"/>
    </row>
    <row r="96" spans="20:21" ht="27.75" customHeight="1">
      <c r="T96" s="29"/>
      <c r="U96" s="29"/>
    </row>
    <row r="97" spans="20:21" ht="27.75" customHeight="1">
      <c r="T97" s="29"/>
      <c r="U97" s="29"/>
    </row>
    <row r="98" spans="20:21" ht="27.75" customHeight="1">
      <c r="T98" s="29"/>
      <c r="U98" s="29"/>
    </row>
    <row r="99" spans="20:21" ht="27.75" customHeight="1">
      <c r="T99" s="29"/>
      <c r="U99" s="29"/>
    </row>
    <row r="100" spans="20:21" ht="27.75" customHeight="1">
      <c r="T100" s="29"/>
      <c r="U100" s="29"/>
    </row>
    <row r="101" spans="20:21" ht="27.75" customHeight="1">
      <c r="T101" s="29"/>
      <c r="U101" s="29"/>
    </row>
    <row r="102" spans="20:21" ht="27.75" customHeight="1">
      <c r="T102" s="29"/>
      <c r="U102" s="29"/>
    </row>
    <row r="103" spans="20:21" ht="27.75" customHeight="1">
      <c r="T103" s="29"/>
      <c r="U103" s="29"/>
    </row>
    <row r="104" spans="20:21" ht="27.75" customHeight="1">
      <c r="T104" s="29"/>
      <c r="U104" s="29"/>
    </row>
    <row r="105" spans="20:21" ht="27.75" customHeight="1">
      <c r="T105" s="29"/>
      <c r="U105" s="29"/>
    </row>
    <row r="106" spans="20:21" ht="27.75" customHeight="1">
      <c r="T106" s="29"/>
      <c r="U106" s="29"/>
    </row>
    <row r="107" spans="20:21" ht="27.75" customHeight="1">
      <c r="T107" s="29"/>
      <c r="U107" s="29"/>
    </row>
    <row r="108" spans="20:21" ht="27.75" customHeight="1">
      <c r="T108" s="29"/>
      <c r="U108" s="29"/>
    </row>
    <row r="109" spans="20:21" ht="27.75" customHeight="1">
      <c r="T109" s="29"/>
      <c r="U109" s="29"/>
    </row>
    <row r="110" spans="20:21" ht="27.75" customHeight="1">
      <c r="T110" s="29"/>
      <c r="U110" s="29"/>
    </row>
    <row r="111" spans="20:21" ht="27.75" customHeight="1">
      <c r="T111" s="29"/>
      <c r="U111" s="29"/>
    </row>
    <row r="112" spans="20:21" ht="27.75" customHeight="1">
      <c r="T112" s="29"/>
      <c r="U112" s="29"/>
    </row>
    <row r="113" spans="20:21" ht="27.75" customHeight="1">
      <c r="T113" s="29"/>
      <c r="U113" s="29"/>
    </row>
    <row r="114" spans="20:21" ht="27.75" customHeight="1">
      <c r="T114" s="29"/>
      <c r="U114" s="29"/>
    </row>
    <row r="115" spans="20:21" ht="27.75" customHeight="1">
      <c r="T115" s="29"/>
      <c r="U115" s="29"/>
    </row>
    <row r="116" spans="20:21" ht="27.75" customHeight="1">
      <c r="T116" s="29"/>
      <c r="U116" s="29"/>
    </row>
    <row r="117" spans="20:21" ht="27.75" customHeight="1">
      <c r="T117" s="29"/>
      <c r="U117" s="29"/>
    </row>
    <row r="118" spans="20:21" ht="27.75" customHeight="1">
      <c r="T118" s="29"/>
      <c r="U118" s="29"/>
    </row>
    <row r="119" spans="20:21" ht="27.75" customHeight="1">
      <c r="T119" s="29"/>
      <c r="U119" s="29"/>
    </row>
    <row r="120" spans="20:21" ht="27.75" customHeight="1">
      <c r="T120" s="29"/>
      <c r="U120" s="29"/>
    </row>
    <row r="121" spans="20:21" ht="27.75" customHeight="1">
      <c r="T121" s="29"/>
      <c r="U121" s="29"/>
    </row>
    <row r="122" spans="20:21" ht="27.75" customHeight="1">
      <c r="T122" s="29"/>
      <c r="U122" s="29"/>
    </row>
    <row r="123" spans="20:21" ht="27.75" customHeight="1">
      <c r="T123" s="29"/>
      <c r="U123" s="29"/>
    </row>
    <row r="124" spans="20:21" ht="27.75" customHeight="1">
      <c r="T124" s="29"/>
      <c r="U124" s="29"/>
    </row>
    <row r="125" spans="20:21" ht="27.75" customHeight="1">
      <c r="T125" s="29"/>
      <c r="U125" s="29"/>
    </row>
    <row r="126" spans="20:21" ht="27.75" customHeight="1">
      <c r="T126" s="29"/>
      <c r="U126" s="29"/>
    </row>
    <row r="127" spans="20:21" ht="27.75" customHeight="1">
      <c r="T127" s="29"/>
      <c r="U127" s="29"/>
    </row>
    <row r="128" spans="20:21" ht="27.75" customHeight="1">
      <c r="T128" s="29"/>
      <c r="U128" s="29"/>
    </row>
    <row r="129" spans="20:21" ht="27.75" customHeight="1">
      <c r="T129" s="29"/>
      <c r="U129" s="29"/>
    </row>
    <row r="130" spans="20:21" ht="27.75" customHeight="1">
      <c r="T130" s="29"/>
      <c r="U130" s="29"/>
    </row>
    <row r="131" spans="20:21" ht="27.75" customHeight="1">
      <c r="T131" s="29"/>
      <c r="U131" s="29"/>
    </row>
    <row r="132" spans="20:21" ht="27.75" customHeight="1">
      <c r="T132" s="29"/>
      <c r="U132" s="29"/>
    </row>
    <row r="133" spans="20:21" ht="27.75" customHeight="1">
      <c r="T133" s="29"/>
      <c r="U133" s="29"/>
    </row>
    <row r="134" spans="20:21" ht="27.75" customHeight="1">
      <c r="T134" s="29"/>
      <c r="U134" s="29"/>
    </row>
    <row r="135" spans="20:21" ht="27.75" customHeight="1">
      <c r="T135" s="29"/>
      <c r="U135" s="29"/>
    </row>
    <row r="136" spans="20:21" ht="27.75" customHeight="1">
      <c r="T136" s="29"/>
      <c r="U136" s="29"/>
    </row>
    <row r="137" spans="20:21" ht="27.75" customHeight="1">
      <c r="T137" s="29"/>
      <c r="U137" s="29"/>
    </row>
    <row r="138" spans="20:21" ht="27.75" customHeight="1">
      <c r="T138" s="29"/>
      <c r="U138" s="29"/>
    </row>
    <row r="139" spans="20:21" ht="27.75" customHeight="1">
      <c r="T139" s="29"/>
      <c r="U139" s="29"/>
    </row>
    <row r="140" spans="20:21" ht="27.75" customHeight="1">
      <c r="T140" s="29"/>
      <c r="U140" s="29"/>
    </row>
    <row r="141" spans="20:21" ht="27.75" customHeight="1">
      <c r="T141" s="29"/>
      <c r="U141" s="29"/>
    </row>
    <row r="142" spans="20:21" ht="27.75" customHeight="1">
      <c r="T142" s="29"/>
      <c r="U142" s="29"/>
    </row>
    <row r="143" spans="20:21" ht="27.75" customHeight="1">
      <c r="T143" s="29"/>
      <c r="U143" s="29"/>
    </row>
    <row r="144" spans="20:21" ht="27.75" customHeight="1">
      <c r="T144" s="29"/>
      <c r="U144" s="29"/>
    </row>
    <row r="145" spans="20:21" ht="27.75" customHeight="1">
      <c r="T145" s="29"/>
      <c r="U145" s="29"/>
    </row>
    <row r="146" spans="20:21" ht="27.75" customHeight="1">
      <c r="T146" s="29"/>
      <c r="U146" s="29"/>
    </row>
    <row r="147" spans="20:21" ht="27.75" customHeight="1">
      <c r="T147" s="29"/>
      <c r="U147" s="29"/>
    </row>
    <row r="148" spans="20:21" ht="27.75" customHeight="1">
      <c r="T148" s="29"/>
      <c r="U148" s="29"/>
    </row>
    <row r="149" spans="20:21" ht="27.75" customHeight="1">
      <c r="T149" s="29"/>
      <c r="U149" s="29"/>
    </row>
    <row r="150" spans="20:21" ht="27.75" customHeight="1">
      <c r="T150" s="29"/>
      <c r="U150" s="29"/>
    </row>
    <row r="151" spans="20:21" ht="27.75" customHeight="1">
      <c r="T151" s="29"/>
      <c r="U151" s="29"/>
    </row>
    <row r="152" spans="20:21" ht="27.75" customHeight="1">
      <c r="T152" s="29"/>
      <c r="U152" s="29"/>
    </row>
    <row r="153" spans="20:21" ht="27.75" customHeight="1">
      <c r="T153" s="29"/>
      <c r="U153" s="29"/>
    </row>
    <row r="154" spans="20:21" ht="27.75" customHeight="1">
      <c r="T154" s="29"/>
      <c r="U154" s="29"/>
    </row>
    <row r="155" spans="20:21" ht="27.75" customHeight="1">
      <c r="T155" s="29"/>
      <c r="U155" s="29"/>
    </row>
    <row r="156" spans="20:21" ht="27.75" customHeight="1">
      <c r="T156" s="29"/>
      <c r="U156" s="29"/>
    </row>
    <row r="157" spans="20:21" ht="27.75" customHeight="1">
      <c r="T157" s="29"/>
      <c r="U157" s="29"/>
    </row>
    <row r="158" spans="20:21" ht="27.75" customHeight="1">
      <c r="T158" s="29"/>
      <c r="U158" s="29"/>
    </row>
    <row r="159" spans="20:21" ht="27.75" customHeight="1">
      <c r="T159" s="29"/>
      <c r="U159" s="29"/>
    </row>
    <row r="160" spans="20:21" ht="27.75" customHeight="1">
      <c r="T160" s="29"/>
      <c r="U160" s="29"/>
    </row>
    <row r="161" spans="20:21" ht="27.75" customHeight="1">
      <c r="T161" s="29"/>
      <c r="U161" s="29"/>
    </row>
    <row r="162" spans="20:21" ht="27.75" customHeight="1">
      <c r="T162" s="29"/>
      <c r="U162" s="29"/>
    </row>
    <row r="163" spans="20:21" ht="27.75" customHeight="1">
      <c r="T163" s="29"/>
      <c r="U163" s="29"/>
    </row>
    <row r="164" spans="20:21" ht="27.75" customHeight="1">
      <c r="T164" s="29"/>
      <c r="U164" s="29"/>
    </row>
    <row r="165" spans="20:21" ht="27.75" customHeight="1">
      <c r="T165" s="29"/>
      <c r="U165" s="29"/>
    </row>
    <row r="166" spans="20:21" ht="27.75" customHeight="1">
      <c r="T166" s="29"/>
      <c r="U166" s="29"/>
    </row>
    <row r="167" spans="20:21" ht="27.75" customHeight="1">
      <c r="T167" s="29"/>
      <c r="U167" s="29"/>
    </row>
    <row r="168" spans="20:21" ht="27.75" customHeight="1">
      <c r="T168" s="29"/>
      <c r="U168" s="29"/>
    </row>
    <row r="169" spans="20:21" ht="27.75" customHeight="1">
      <c r="T169" s="29"/>
      <c r="U169" s="29"/>
    </row>
    <row r="170" spans="20:21" ht="27.75" customHeight="1">
      <c r="T170" s="29"/>
      <c r="U170" s="29"/>
    </row>
    <row r="171" spans="20:21" ht="27.75" customHeight="1">
      <c r="T171" s="29"/>
      <c r="U171" s="29"/>
    </row>
    <row r="172" spans="20:21" ht="27.75" customHeight="1">
      <c r="T172" s="29"/>
      <c r="U172" s="29"/>
    </row>
    <row r="173" spans="20:21" ht="27.75" customHeight="1">
      <c r="T173" s="29"/>
      <c r="U173" s="29"/>
    </row>
    <row r="174" spans="20:21" ht="27.75" customHeight="1">
      <c r="T174" s="29"/>
      <c r="U174" s="29"/>
    </row>
    <row r="175" spans="20:21" ht="27.75" customHeight="1">
      <c r="T175" s="29"/>
      <c r="U175" s="29"/>
    </row>
    <row r="176" spans="20:21" ht="27.75" customHeight="1">
      <c r="T176" s="29"/>
      <c r="U176" s="29"/>
    </row>
    <row r="177" spans="20:21" ht="27.75" customHeight="1">
      <c r="T177" s="29"/>
      <c r="U177" s="29"/>
    </row>
    <row r="178" spans="20:21" ht="27.75" customHeight="1">
      <c r="T178" s="29"/>
      <c r="U178" s="29"/>
    </row>
    <row r="179" spans="20:21" ht="27.75" customHeight="1">
      <c r="T179" s="29"/>
      <c r="U179" s="29"/>
    </row>
    <row r="180" spans="20:21" ht="27.75" customHeight="1">
      <c r="T180" s="29"/>
      <c r="U180" s="29"/>
    </row>
    <row r="181" spans="20:21" ht="27.75" customHeight="1">
      <c r="T181" s="29"/>
      <c r="U181" s="29"/>
    </row>
    <row r="182" spans="20:21" ht="27.75" customHeight="1">
      <c r="T182" s="29"/>
      <c r="U182" s="29"/>
    </row>
    <row r="183" spans="20:21" ht="27.75" customHeight="1">
      <c r="T183" s="29"/>
      <c r="U183" s="29"/>
    </row>
    <row r="184" spans="20:21" ht="27.75" customHeight="1">
      <c r="T184" s="29"/>
      <c r="U184" s="29"/>
    </row>
    <row r="185" spans="20:21" ht="27.75" customHeight="1">
      <c r="T185" s="29"/>
      <c r="U185" s="29"/>
    </row>
    <row r="186" spans="20:21" ht="27.75" customHeight="1">
      <c r="T186" s="29"/>
      <c r="U186" s="29"/>
    </row>
    <row r="187" spans="20:21" ht="27.75" customHeight="1">
      <c r="T187" s="29"/>
      <c r="U187" s="29"/>
    </row>
    <row r="188" spans="20:21" ht="27.75" customHeight="1">
      <c r="T188" s="29"/>
      <c r="U188" s="29"/>
    </row>
    <row r="189" spans="20:21" ht="27.75" customHeight="1">
      <c r="T189" s="29"/>
      <c r="U189" s="29"/>
    </row>
    <row r="190" spans="20:21" ht="27.75" customHeight="1">
      <c r="T190" s="29"/>
      <c r="U190" s="29"/>
    </row>
    <row r="191" spans="20:21" ht="27.75" customHeight="1">
      <c r="T191" s="29"/>
      <c r="U191" s="29"/>
    </row>
    <row r="192" spans="20:21" ht="27.75" customHeight="1">
      <c r="T192" s="29"/>
      <c r="U192" s="29"/>
    </row>
    <row r="193" spans="20:21" ht="27.75" customHeight="1">
      <c r="T193" s="29"/>
      <c r="U193" s="29"/>
    </row>
    <row r="194" spans="20:21" ht="27.75" customHeight="1">
      <c r="T194" s="29"/>
      <c r="U194" s="29"/>
    </row>
    <row r="195" spans="20:21" ht="27.75" customHeight="1">
      <c r="T195" s="29"/>
      <c r="U195" s="29"/>
    </row>
    <row r="196" spans="20:21" ht="27.75" customHeight="1">
      <c r="T196" s="29"/>
      <c r="U196" s="29"/>
    </row>
    <row r="197" spans="20:21" ht="27.75" customHeight="1">
      <c r="T197" s="29"/>
      <c r="U197" s="29"/>
    </row>
    <row r="198" spans="20:21" ht="27.75" customHeight="1">
      <c r="T198" s="29"/>
      <c r="U198" s="29"/>
    </row>
    <row r="199" spans="20:21" ht="27.75" customHeight="1">
      <c r="T199" s="29"/>
      <c r="U199" s="29"/>
    </row>
    <row r="200" spans="20:21" ht="27.75" customHeight="1">
      <c r="T200" s="29"/>
      <c r="U200" s="29"/>
    </row>
    <row r="201" spans="20:21" ht="27.75" customHeight="1">
      <c r="T201" s="29"/>
      <c r="U201" s="29"/>
    </row>
    <row r="202" spans="20:21" ht="27.75" customHeight="1">
      <c r="T202" s="29"/>
      <c r="U202" s="29"/>
    </row>
    <row r="203" spans="20:21" ht="27.75" customHeight="1">
      <c r="T203" s="29"/>
      <c r="U203" s="29"/>
    </row>
    <row r="204" spans="20:21" ht="27.75" customHeight="1">
      <c r="T204" s="29"/>
      <c r="U204" s="29"/>
    </row>
    <row r="205" spans="20:21" ht="27.75" customHeight="1">
      <c r="T205" s="29"/>
      <c r="U205" s="29"/>
    </row>
    <row r="206" spans="20:21" ht="27.75" customHeight="1">
      <c r="T206" s="29"/>
      <c r="U206" s="29"/>
    </row>
    <row r="207" spans="20:21" ht="27.75" customHeight="1">
      <c r="T207" s="29"/>
      <c r="U207" s="29"/>
    </row>
    <row r="208" spans="20:21" ht="27.75" customHeight="1">
      <c r="T208" s="29"/>
      <c r="U208" s="29"/>
    </row>
    <row r="209" spans="20:21" ht="27.75" customHeight="1">
      <c r="T209" s="29"/>
      <c r="U209" s="29"/>
    </row>
    <row r="210" spans="20:21" ht="27.75" customHeight="1">
      <c r="T210" s="29"/>
      <c r="U210" s="29"/>
    </row>
    <row r="211" spans="20:21" ht="27.75" customHeight="1">
      <c r="T211" s="29"/>
      <c r="U211" s="29"/>
    </row>
    <row r="212" spans="20:21" ht="27.75" customHeight="1">
      <c r="T212" s="29"/>
      <c r="U212" s="29"/>
    </row>
  </sheetData>
  <mergeCells count="51">
    <mergeCell ref="A1:H1"/>
    <mergeCell ref="Z1:AI1"/>
    <mergeCell ref="AJ1:AK1"/>
    <mergeCell ref="A2:A3"/>
    <mergeCell ref="B2:B3"/>
    <mergeCell ref="AK2:AK3"/>
    <mergeCell ref="A6:A15"/>
    <mergeCell ref="A18:A31"/>
    <mergeCell ref="A32:A35"/>
    <mergeCell ref="A43:B43"/>
    <mergeCell ref="A36:B36"/>
    <mergeCell ref="A37:B37"/>
    <mergeCell ref="A40:B40"/>
    <mergeCell ref="A42:B42"/>
    <mergeCell ref="B23:B25"/>
    <mergeCell ref="B26:B28"/>
    <mergeCell ref="E41:K41"/>
    <mergeCell ref="G23:G25"/>
    <mergeCell ref="D23:D25"/>
    <mergeCell ref="E23:E25"/>
    <mergeCell ref="F23:F25"/>
    <mergeCell ref="H23:H25"/>
    <mergeCell ref="I23:I25"/>
    <mergeCell ref="J23:J25"/>
    <mergeCell ref="K23:K25"/>
    <mergeCell ref="L23:L25"/>
    <mergeCell ref="M23:M25"/>
    <mergeCell ref="N23:N25"/>
    <mergeCell ref="O23:O25"/>
    <mergeCell ref="P23:P25"/>
    <mergeCell ref="S19:S20"/>
    <mergeCell ref="T19:T20"/>
    <mergeCell ref="Q23:Q25"/>
    <mergeCell ref="R23:R25"/>
    <mergeCell ref="S23:S25"/>
    <mergeCell ref="T23:T25"/>
    <mergeCell ref="P19:P20"/>
    <mergeCell ref="Q19:Q20"/>
    <mergeCell ref="R19:R20"/>
    <mergeCell ref="D19:D20"/>
    <mergeCell ref="E19:E20"/>
    <mergeCell ref="F19:F20"/>
    <mergeCell ref="G19:G20"/>
    <mergeCell ref="H19:H20"/>
    <mergeCell ref="I19:I20"/>
    <mergeCell ref="J19:J20"/>
    <mergeCell ref="K19:K20"/>
    <mergeCell ref="L19:L20"/>
    <mergeCell ref="M19:M20"/>
    <mergeCell ref="N19:N20"/>
    <mergeCell ref="O19:O20"/>
  </mergeCells>
  <phoneticPr fontId="8"/>
  <pageMargins left="0.25" right="0.25" top="0.75" bottom="0.75" header="0.3" footer="0.3"/>
  <pageSetup paperSize="9" scale="49" fitToHeight="0" orientation="landscape" r:id="rId1"/>
  <headerFooter alignWithMargins="0"/>
  <ignoredErrors>
    <ignoredError sqref="I36 T36 M36 O36:S36" formulaRange="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A12A-C8FC-4BDE-BEEA-05CE960D0A64}">
  <sheetPr>
    <pageSetUpPr fitToPage="1"/>
  </sheetPr>
  <dimension ref="A1:AMJ645"/>
  <sheetViews>
    <sheetView topLeftCell="A102" zoomScale="51" zoomScaleNormal="51" workbookViewId="0">
      <selection activeCell="AM360" sqref="AM360"/>
    </sheetView>
  </sheetViews>
  <sheetFormatPr defaultRowHeight="16.350000000000001" customHeight="1"/>
  <cols>
    <col min="1" max="1" width="7" style="35" customWidth="1"/>
    <col min="2" max="2" width="16.375" style="343" customWidth="1"/>
    <col min="3" max="3" width="23.75" style="29" customWidth="1"/>
    <col min="4" max="4" width="7.75" style="29" customWidth="1"/>
    <col min="5" max="5" width="31.25" style="29" customWidth="1"/>
    <col min="6" max="6" width="5.625" style="29" customWidth="1"/>
    <col min="7" max="7" width="6.25" style="226" customWidth="1"/>
    <col min="8" max="8" width="8.375" style="29" customWidth="1"/>
    <col min="9" max="9" width="12.25" style="29" customWidth="1"/>
    <col min="10" max="10" width="5" style="29" customWidth="1"/>
    <col min="11" max="11" width="9.5" style="61" customWidth="1"/>
    <col min="12" max="12" width="7.375" style="29" customWidth="1"/>
    <col min="13" max="13" width="9" style="366" customWidth="1"/>
    <col min="14" max="14" width="9.125" style="226" customWidth="1"/>
    <col min="15" max="15" width="9.125" style="29" customWidth="1"/>
    <col min="16" max="16" width="8.75" style="29" customWidth="1"/>
    <col min="17" max="17" width="1.5" style="62" customWidth="1"/>
    <col min="18" max="18" width="9.125" style="63" customWidth="1"/>
    <col min="19" max="19" width="9.125" style="29" customWidth="1"/>
    <col min="20" max="20" width="9.125" style="366" customWidth="1"/>
    <col min="21" max="22" width="9.125" style="29" customWidth="1"/>
    <col min="23" max="23" width="9.125" style="366" customWidth="1"/>
    <col min="24" max="25" width="9.125" style="29" customWidth="1"/>
    <col min="26" max="26" width="9.125" style="225" customWidth="1"/>
    <col min="27" max="27" width="9.125" style="64" customWidth="1"/>
    <col min="28" max="28" width="9.125" style="29" customWidth="1"/>
    <col min="29" max="29" width="9.125" style="366" customWidth="1"/>
    <col min="30" max="31" width="9.125" style="29" customWidth="1"/>
    <col min="32" max="32" width="9.125" style="366" customWidth="1"/>
    <col min="33" max="37" width="9.125" style="29" customWidth="1"/>
    <col min="38" max="1024" width="7.25" style="29" customWidth="1"/>
  </cols>
  <sheetData>
    <row r="1" spans="1:36" ht="17.25" customHeight="1">
      <c r="A1" s="1042"/>
      <c r="B1" s="1042"/>
      <c r="C1" s="31"/>
      <c r="D1" s="1043" t="s">
        <v>0</v>
      </c>
      <c r="E1" s="1043"/>
      <c r="F1" s="1043"/>
      <c r="G1" s="1043"/>
      <c r="H1" s="1043"/>
      <c r="I1" s="1044" t="s">
        <v>253</v>
      </c>
      <c r="J1" s="1044"/>
      <c r="Z1" s="29"/>
      <c r="AF1" s="398"/>
    </row>
    <row r="2" spans="1:36" ht="9.9499999999999993" customHeight="1">
      <c r="A2" s="1045" t="s">
        <v>3</v>
      </c>
      <c r="B2" s="1045"/>
      <c r="C2" s="1046" t="s">
        <v>151</v>
      </c>
      <c r="D2" s="1047" t="s">
        <v>152</v>
      </c>
      <c r="E2" s="1048" t="s">
        <v>254</v>
      </c>
      <c r="F2" s="1047" t="s">
        <v>255</v>
      </c>
      <c r="G2" s="1049" t="s">
        <v>256</v>
      </c>
      <c r="H2" s="1047" t="s">
        <v>257</v>
      </c>
      <c r="I2" s="1046" t="s">
        <v>258</v>
      </c>
      <c r="J2" s="65" t="s">
        <v>158</v>
      </c>
      <c r="K2" s="1030" t="s">
        <v>259</v>
      </c>
      <c r="L2" s="1030"/>
      <c r="M2" s="1030"/>
      <c r="N2" s="1030" t="s">
        <v>260</v>
      </c>
      <c r="O2" s="1030"/>
      <c r="P2" s="1030"/>
      <c r="Q2" s="1031"/>
      <c r="R2" s="1050" t="s">
        <v>261</v>
      </c>
      <c r="S2" s="1050"/>
      <c r="T2" s="1050"/>
      <c r="U2" s="1050"/>
      <c r="V2" s="1050"/>
      <c r="W2" s="1050"/>
      <c r="X2" s="1050"/>
      <c r="Y2" s="1050"/>
      <c r="Z2" s="1050"/>
      <c r="AA2" s="1035" t="s">
        <v>262</v>
      </c>
      <c r="AB2" s="1035"/>
      <c r="AC2" s="1035"/>
      <c r="AD2" s="1035"/>
      <c r="AE2" s="1035"/>
      <c r="AF2" s="1035"/>
      <c r="AH2" s="66" t="s">
        <v>259</v>
      </c>
      <c r="AI2" s="66" t="s">
        <v>260</v>
      </c>
    </row>
    <row r="3" spans="1:36" ht="9.9499999999999993" customHeight="1">
      <c r="A3" s="1045"/>
      <c r="B3" s="1045"/>
      <c r="C3" s="1046"/>
      <c r="D3" s="1047"/>
      <c r="E3" s="1048"/>
      <c r="F3" s="1047"/>
      <c r="G3" s="1049"/>
      <c r="H3" s="1047"/>
      <c r="I3" s="1046"/>
      <c r="J3" s="67" t="s">
        <v>239</v>
      </c>
      <c r="K3" s="1030"/>
      <c r="L3" s="1030"/>
      <c r="M3" s="1030"/>
      <c r="N3" s="1030"/>
      <c r="O3" s="1030"/>
      <c r="P3" s="1030"/>
      <c r="Q3" s="1031"/>
      <c r="R3" s="1036" t="s">
        <v>139</v>
      </c>
      <c r="S3" s="1036"/>
      <c r="T3" s="1036"/>
      <c r="U3" s="1032" t="s">
        <v>263</v>
      </c>
      <c r="V3" s="1032"/>
      <c r="W3" s="1032"/>
      <c r="X3" s="1032" t="s">
        <v>264</v>
      </c>
      <c r="Y3" s="1032"/>
      <c r="Z3" s="1032"/>
      <c r="AA3" s="1037" t="s">
        <v>139</v>
      </c>
      <c r="AB3" s="1037"/>
      <c r="AC3" s="1037"/>
      <c r="AD3" s="1032" t="s">
        <v>263</v>
      </c>
      <c r="AE3" s="1032"/>
      <c r="AF3" s="1032"/>
      <c r="AG3" s="68"/>
      <c r="AH3" s="69">
        <f>IFERROR(SUM(AH5:AH368), "")</f>
        <v>16633935</v>
      </c>
      <c r="AI3" s="69">
        <f>IFERROR(SUM(AI5:AI368), "")</f>
        <v>5075500</v>
      </c>
      <c r="AJ3" s="70" t="s">
        <v>265</v>
      </c>
    </row>
    <row r="4" spans="1:36" ht="9.9499999999999993" customHeight="1">
      <c r="A4" s="327" t="s">
        <v>240</v>
      </c>
      <c r="B4" s="1033" t="s">
        <v>266</v>
      </c>
      <c r="C4" s="1033"/>
      <c r="D4" s="1033"/>
      <c r="E4" s="1033"/>
      <c r="F4" s="1033"/>
      <c r="G4" s="1033"/>
      <c r="H4" s="71"/>
      <c r="I4" s="60"/>
      <c r="J4" s="60"/>
      <c r="K4" s="72"/>
      <c r="L4" s="68"/>
      <c r="M4" s="384"/>
      <c r="N4" s="390"/>
      <c r="O4" s="68"/>
      <c r="P4" s="68"/>
      <c r="Q4" s="74"/>
      <c r="R4" s="75"/>
      <c r="S4" s="76"/>
      <c r="T4" s="367"/>
      <c r="U4" s="76"/>
      <c r="V4" s="76"/>
      <c r="W4" s="367"/>
      <c r="X4" s="76"/>
      <c r="Y4" s="76"/>
      <c r="Z4" s="77"/>
      <c r="AA4" s="78"/>
      <c r="AB4" s="76"/>
      <c r="AC4" s="367"/>
      <c r="AD4" s="76"/>
      <c r="AE4" s="76"/>
      <c r="AF4" s="367"/>
      <c r="AG4" s="73"/>
      <c r="AH4" s="79"/>
      <c r="AI4" s="79"/>
      <c r="AJ4" s="73"/>
    </row>
    <row r="5" spans="1:36" s="91" customFormat="1" ht="9.9499999999999993" customHeight="1">
      <c r="A5" s="328" t="s">
        <v>154</v>
      </c>
      <c r="B5" s="335" t="s">
        <v>153</v>
      </c>
      <c r="C5" s="80"/>
      <c r="D5" s="81"/>
      <c r="E5" s="81" t="s">
        <v>155</v>
      </c>
      <c r="F5" s="82"/>
      <c r="G5" s="83"/>
      <c r="H5" s="84"/>
      <c r="I5" s="85">
        <v>6940000</v>
      </c>
      <c r="J5" s="86" t="s">
        <v>241</v>
      </c>
      <c r="K5" s="87"/>
      <c r="L5" s="88"/>
      <c r="M5" s="383"/>
      <c r="N5" s="391"/>
      <c r="O5" s="88"/>
      <c r="P5" s="88"/>
      <c r="Q5" s="89"/>
      <c r="R5" s="1034" t="s">
        <v>267</v>
      </c>
      <c r="S5" s="1034"/>
      <c r="T5" s="1034"/>
      <c r="U5" s="1034"/>
      <c r="V5" s="1034"/>
      <c r="W5" s="1034"/>
      <c r="X5" s="1034"/>
      <c r="Y5" s="1034"/>
      <c r="Z5" s="1034"/>
      <c r="AA5" s="1034"/>
      <c r="AB5" s="1034"/>
      <c r="AC5" s="1034"/>
      <c r="AD5" s="1034"/>
      <c r="AE5" s="1034"/>
      <c r="AF5" s="1034"/>
      <c r="AG5" s="88"/>
      <c r="AH5" s="90"/>
      <c r="AI5" s="90"/>
      <c r="AJ5" s="88"/>
    </row>
    <row r="6" spans="1:36" ht="9.9499999999999993" customHeight="1">
      <c r="A6" s="329"/>
      <c r="B6" s="339"/>
      <c r="C6" s="30"/>
      <c r="D6" s="92"/>
      <c r="E6" s="92"/>
      <c r="F6" s="93"/>
      <c r="G6" s="94"/>
      <c r="H6" s="95"/>
      <c r="I6" s="96">
        <f>SUM(K6:P6)</f>
        <v>128943892</v>
      </c>
      <c r="J6" s="97"/>
      <c r="K6" s="1026">
        <f>IFERROR(SUM(T6+W6+Z6), "")</f>
        <v>99080340</v>
      </c>
      <c r="L6" s="1026"/>
      <c r="M6" s="1026"/>
      <c r="N6" s="1027">
        <f>IFERROR(SUM(AC6+AF6), "")</f>
        <v>29863552</v>
      </c>
      <c r="O6" s="1027"/>
      <c r="P6" s="1027"/>
      <c r="Q6" s="98"/>
      <c r="R6" s="99"/>
      <c r="S6" s="100"/>
      <c r="T6" s="368">
        <f>IFERROR(SUM(T8+T18+T28+T47+T69+T122+T231+T260+T268+T282), "")</f>
        <v>63771623</v>
      </c>
      <c r="U6" s="100"/>
      <c r="V6" s="100"/>
      <c r="W6" s="368">
        <f>IFERROR(SUM(W8+W18+W28+W47+W69+W122+W231+W260+W268+W282), "")</f>
        <v>12822650</v>
      </c>
      <c r="X6" s="100"/>
      <c r="Y6" s="100"/>
      <c r="Z6" s="101">
        <f>IFERROR(SUM(Z8+Z18+Z28+Z47+Z69+Z122+Z231+Z260+Z268+Z282), "")</f>
        <v>22486067</v>
      </c>
      <c r="AA6" s="102"/>
      <c r="AB6" s="100"/>
      <c r="AC6" s="368">
        <f>IFERROR(SUM(AC8+AC18+AC28+AC47+AC69+AC122+AC231+AC260+AC268+AC282), "")</f>
        <v>22085439</v>
      </c>
      <c r="AD6" s="100"/>
      <c r="AE6" s="100"/>
      <c r="AF6" s="368">
        <f>IFERROR(SUM(AF8+AF18+AF28+AF47+AF69+AF122+AF231+AF260+AF268+AF282), "")</f>
        <v>7778113</v>
      </c>
      <c r="AG6" s="73"/>
      <c r="AH6" s="79"/>
      <c r="AI6" s="79"/>
      <c r="AJ6" s="73"/>
    </row>
    <row r="7" spans="1:36" ht="9.9499999999999993" customHeight="1">
      <c r="A7" s="329"/>
      <c r="B7" s="365"/>
      <c r="C7" s="30"/>
      <c r="D7" s="92"/>
      <c r="E7" s="92"/>
      <c r="F7" s="93"/>
      <c r="G7" s="94"/>
      <c r="H7" s="95"/>
      <c r="I7" s="103"/>
      <c r="J7" s="97"/>
      <c r="K7" s="104" t="s">
        <v>256</v>
      </c>
      <c r="L7" s="105" t="s">
        <v>268</v>
      </c>
      <c r="M7" s="395" t="s">
        <v>258</v>
      </c>
      <c r="N7" s="392" t="s">
        <v>256</v>
      </c>
      <c r="O7" s="106" t="s">
        <v>269</v>
      </c>
      <c r="P7" s="106" t="s">
        <v>258</v>
      </c>
      <c r="Q7" s="98"/>
      <c r="R7" s="107" t="s">
        <v>256</v>
      </c>
      <c r="S7" s="108" t="s">
        <v>270</v>
      </c>
      <c r="T7" s="369" t="s">
        <v>258</v>
      </c>
      <c r="U7" s="108" t="s">
        <v>256</v>
      </c>
      <c r="V7" s="108" t="s">
        <v>270</v>
      </c>
      <c r="W7" s="369" t="s">
        <v>258</v>
      </c>
      <c r="X7" s="108" t="s">
        <v>256</v>
      </c>
      <c r="Y7" s="108" t="s">
        <v>270</v>
      </c>
      <c r="Z7" s="109" t="s">
        <v>258</v>
      </c>
      <c r="AA7" s="110" t="s">
        <v>256</v>
      </c>
      <c r="AB7" s="108" t="s">
        <v>270</v>
      </c>
      <c r="AC7" s="369" t="s">
        <v>258</v>
      </c>
      <c r="AD7" s="108" t="s">
        <v>256</v>
      </c>
      <c r="AE7" s="108" t="s">
        <v>270</v>
      </c>
      <c r="AF7" s="369" t="s">
        <v>258</v>
      </c>
      <c r="AG7" s="73"/>
      <c r="AH7" s="79"/>
      <c r="AI7" s="79"/>
      <c r="AJ7" s="73"/>
    </row>
    <row r="8" spans="1:36" s="91" customFormat="1" ht="9.9499999999999993" customHeight="1">
      <c r="A8" s="330" t="s">
        <v>22</v>
      </c>
      <c r="B8" s="337" t="s">
        <v>156</v>
      </c>
      <c r="C8" s="111"/>
      <c r="D8" s="112"/>
      <c r="E8" s="112" t="s">
        <v>157</v>
      </c>
      <c r="F8" s="113"/>
      <c r="G8" s="114"/>
      <c r="H8" s="115"/>
      <c r="I8" s="116">
        <f>IFERROR(SUM(M8+P8), "")</f>
        <v>34294760</v>
      </c>
      <c r="J8" s="117"/>
      <c r="K8" s="118"/>
      <c r="L8" s="88"/>
      <c r="M8" s="396">
        <f>IFERROR(SUM(T8+W8+Z8), "")</f>
        <v>26445700</v>
      </c>
      <c r="N8" s="391"/>
      <c r="O8" s="88"/>
      <c r="P8" s="119">
        <f>IFERROR(SUM(AC8+AF8), "")</f>
        <v>7849060</v>
      </c>
      <c r="Q8" s="120"/>
      <c r="R8" s="121"/>
      <c r="S8" s="122" t="s">
        <v>271</v>
      </c>
      <c r="T8" s="385">
        <v>13056485</v>
      </c>
      <c r="U8" s="124"/>
      <c r="V8" s="88"/>
      <c r="W8" s="385">
        <v>3577450</v>
      </c>
      <c r="X8" s="124"/>
      <c r="Y8" s="88"/>
      <c r="Z8" s="123">
        <v>9811765</v>
      </c>
      <c r="AA8" s="125"/>
      <c r="AB8" s="88"/>
      <c r="AC8" s="370">
        <v>5075500</v>
      </c>
      <c r="AD8" s="88"/>
      <c r="AE8" s="88"/>
      <c r="AF8" s="370">
        <v>2773560</v>
      </c>
      <c r="AG8" s="88"/>
      <c r="AH8" s="88">
        <f>IFERROR(SUM(S8:Y8), "")</f>
        <v>16633935</v>
      </c>
      <c r="AI8" s="88">
        <f>IFERROR(SUM(AB8:AE8), "")</f>
        <v>5075500</v>
      </c>
      <c r="AJ8" s="88"/>
    </row>
    <row r="9" spans="1:36" s="140" customFormat="1" ht="9.9499999999999993" customHeight="1">
      <c r="A9" s="331" t="s">
        <v>26</v>
      </c>
      <c r="B9" s="338" t="s">
        <v>272</v>
      </c>
      <c r="C9" s="126" t="s">
        <v>273</v>
      </c>
      <c r="D9" s="127"/>
      <c r="E9" s="127" t="s">
        <v>274</v>
      </c>
      <c r="F9" s="128" t="s">
        <v>275</v>
      </c>
      <c r="G9" s="129">
        <f>IFERROR(SUM(K9+N9), "")</f>
        <v>11853.4</v>
      </c>
      <c r="H9" s="130">
        <f>IFERROR(SUM(I9/G9), "")</f>
        <v>50</v>
      </c>
      <c r="I9" s="131">
        <f>IFERROR(SUM(M9+P9), "")</f>
        <v>592670</v>
      </c>
      <c r="J9" s="128"/>
      <c r="K9" s="132">
        <f>IFERROR(SUM(R9+U9+X9), "")</f>
        <v>9445.9</v>
      </c>
      <c r="L9" s="133">
        <f>IFERROR(SUM(M9/K9), "")</f>
        <v>50</v>
      </c>
      <c r="M9" s="376">
        <f>IFERROR(SUM(T9+W9+Z9), "")</f>
        <v>472295</v>
      </c>
      <c r="N9" s="177">
        <f>IFERROR(SUM(AA9+AD9), "")</f>
        <v>2407.5</v>
      </c>
      <c r="O9" s="133">
        <f>IFERROR(SUM(P9/N9), "")</f>
        <v>50</v>
      </c>
      <c r="P9" s="133">
        <f>IFERROR(SUM(AC9+AF9), "")</f>
        <v>120375</v>
      </c>
      <c r="Q9" s="134"/>
      <c r="R9" s="135">
        <v>8820.1</v>
      </c>
      <c r="S9" s="136">
        <v>50</v>
      </c>
      <c r="T9" s="371">
        <f>IFERROR(SUM(R9*S9), "")</f>
        <v>441005</v>
      </c>
      <c r="U9" s="138">
        <v>337</v>
      </c>
      <c r="V9" s="133">
        <v>50</v>
      </c>
      <c r="W9" s="371">
        <f>IFERROR(SUM(U9*V9), "")</f>
        <v>16850</v>
      </c>
      <c r="X9" s="138">
        <v>288.8</v>
      </c>
      <c r="Y9" s="133">
        <f t="shared" ref="Y9:Y16" si="0">IFERROR(SUM(S9), "")</f>
        <v>50</v>
      </c>
      <c r="Z9" s="137">
        <f>IFERROR(SUM(X9*Y9), "")</f>
        <v>14440</v>
      </c>
      <c r="AA9" s="139">
        <v>1955.6</v>
      </c>
      <c r="AB9" s="133">
        <f t="shared" ref="AB9:AB16" si="1">IFERROR(SUM(S9), "")</f>
        <v>50</v>
      </c>
      <c r="AC9" s="371">
        <f>IFERROR(SUM(AA9*AB9), "")</f>
        <v>97780</v>
      </c>
      <c r="AD9" s="138">
        <v>451.9</v>
      </c>
      <c r="AE9" s="133">
        <f t="shared" ref="AE9:AE16" si="2">IFERROR(SUM(S9), "")</f>
        <v>50</v>
      </c>
      <c r="AF9" s="371">
        <f>IFERROR(SUM(AD9*AE9), "")</f>
        <v>22595</v>
      </c>
      <c r="AG9" s="133"/>
      <c r="AH9" s="133"/>
      <c r="AI9" s="133"/>
      <c r="AJ9" s="133"/>
    </row>
    <row r="10" spans="1:36" s="156" customFormat="1" ht="9.9499999999999993" customHeight="1">
      <c r="A10" s="331"/>
      <c r="B10" s="339"/>
      <c r="C10" s="141"/>
      <c r="D10" s="142"/>
      <c r="E10" s="142"/>
      <c r="F10" s="143"/>
      <c r="G10" s="144"/>
      <c r="H10" s="145"/>
      <c r="I10" s="146"/>
      <c r="J10" s="143"/>
      <c r="K10" s="147"/>
      <c r="L10" s="148"/>
      <c r="M10" s="374"/>
      <c r="N10" s="157"/>
      <c r="O10" s="148"/>
      <c r="P10" s="148"/>
      <c r="Q10" s="149"/>
      <c r="R10" s="150"/>
      <c r="S10" s="151"/>
      <c r="T10" s="372"/>
      <c r="U10" s="153"/>
      <c r="V10" s="148"/>
      <c r="W10" s="372"/>
      <c r="X10" s="153"/>
      <c r="Y10" s="148">
        <f t="shared" si="0"/>
        <v>0</v>
      </c>
      <c r="Z10" s="152"/>
      <c r="AA10" s="154"/>
      <c r="AB10" s="148">
        <f t="shared" si="1"/>
        <v>0</v>
      </c>
      <c r="AC10" s="372"/>
      <c r="AD10" s="153"/>
      <c r="AE10" s="148">
        <f t="shared" si="2"/>
        <v>0</v>
      </c>
      <c r="AF10" s="374"/>
      <c r="AG10" s="148"/>
      <c r="AH10" s="148"/>
      <c r="AI10" s="148"/>
      <c r="AJ10" s="148"/>
    </row>
    <row r="11" spans="1:36" s="156" customFormat="1" ht="9.9499999999999993" customHeight="1">
      <c r="A11" s="331"/>
      <c r="B11" s="364"/>
      <c r="C11" s="141" t="s">
        <v>276</v>
      </c>
      <c r="D11" s="142"/>
      <c r="E11" s="142" t="s">
        <v>277</v>
      </c>
      <c r="F11" s="143"/>
      <c r="G11" s="144">
        <f t="shared" ref="G11:G17" si="3">IFERROR(SUM(K11+N11), "")</f>
        <v>1778</v>
      </c>
      <c r="H11" s="145">
        <f t="shared" ref="H11:H17" si="4">IFERROR(SUM(I11/G11), "")</f>
        <v>250</v>
      </c>
      <c r="I11" s="146">
        <f t="shared" ref="I11:I18" si="5">IFERROR(SUM(M11+P11), "")</f>
        <v>444500</v>
      </c>
      <c r="J11" s="143"/>
      <c r="K11" s="147">
        <f t="shared" ref="K11:K17" si="6">IFERROR(SUM(R11+U11+X11), "")</f>
        <v>1416.8999999999999</v>
      </c>
      <c r="L11" s="148">
        <f t="shared" ref="L11:L17" si="7">IFERROR(SUM(M11/K11), "")</f>
        <v>250.00000000000003</v>
      </c>
      <c r="M11" s="374">
        <f t="shared" ref="M11:M18" si="8">IFERROR(SUM(T11+W11+Z11), "")</f>
        <v>354225</v>
      </c>
      <c r="N11" s="157">
        <f t="shared" ref="N11:N17" si="9">IFERROR(SUM(AA11+AD11), "")</f>
        <v>361.1</v>
      </c>
      <c r="O11" s="148">
        <f t="shared" ref="O11:O17" si="10">IFERROR(SUM(P11/N11), "")</f>
        <v>249.99999999999997</v>
      </c>
      <c r="P11" s="148">
        <f t="shared" ref="P11:P18" si="11">IFERROR(SUM(AC11+AF11), "")</f>
        <v>90275</v>
      </c>
      <c r="Q11" s="149"/>
      <c r="R11" s="150">
        <v>1323</v>
      </c>
      <c r="S11" s="151">
        <v>250</v>
      </c>
      <c r="T11" s="372">
        <f t="shared" ref="T11:T17" si="12">IFERROR(SUM(R11*S11), "")</f>
        <v>330750</v>
      </c>
      <c r="U11" s="153">
        <v>50.6</v>
      </c>
      <c r="V11" s="148">
        <v>250</v>
      </c>
      <c r="W11" s="372">
        <f t="shared" ref="W11:W17" si="13">IFERROR(SUM(U11*V11), "")</f>
        <v>12650</v>
      </c>
      <c r="X11" s="153">
        <v>43.3</v>
      </c>
      <c r="Y11" s="148">
        <f t="shared" si="0"/>
        <v>250</v>
      </c>
      <c r="Z11" s="152">
        <f t="shared" ref="Z11:Z17" si="14">IFERROR(SUM(X11*Y11), "")</f>
        <v>10825</v>
      </c>
      <c r="AA11" s="154">
        <v>293.3</v>
      </c>
      <c r="AB11" s="148">
        <f t="shared" si="1"/>
        <v>250</v>
      </c>
      <c r="AC11" s="372">
        <f t="shared" ref="AC11:AC17" si="15">IFERROR(SUM(AA11*AB11), "")</f>
        <v>73325</v>
      </c>
      <c r="AD11" s="153">
        <v>67.8</v>
      </c>
      <c r="AE11" s="148">
        <f t="shared" si="2"/>
        <v>250</v>
      </c>
      <c r="AF11" s="372">
        <f t="shared" ref="AF11:AF17" si="16">IFERROR(SUM(AD11*AE11), "")</f>
        <v>16950</v>
      </c>
      <c r="AG11" s="148"/>
      <c r="AH11" s="148"/>
      <c r="AI11" s="148"/>
      <c r="AJ11" s="148"/>
    </row>
    <row r="12" spans="1:36" s="156" customFormat="1" ht="9.9499999999999993" customHeight="1">
      <c r="A12" s="331"/>
      <c r="B12" s="364"/>
      <c r="C12" s="141" t="s">
        <v>276</v>
      </c>
      <c r="D12" s="142"/>
      <c r="E12" s="142" t="s">
        <v>278</v>
      </c>
      <c r="F12" s="143"/>
      <c r="G12" s="144">
        <f t="shared" si="3"/>
        <v>177.70000000000002</v>
      </c>
      <c r="H12" s="145">
        <f t="shared" si="4"/>
        <v>1599.9999999999998</v>
      </c>
      <c r="I12" s="146">
        <f t="shared" si="5"/>
        <v>284320</v>
      </c>
      <c r="J12" s="143"/>
      <c r="K12" s="147">
        <f t="shared" si="6"/>
        <v>141.60000000000002</v>
      </c>
      <c r="L12" s="148">
        <f t="shared" si="7"/>
        <v>1600</v>
      </c>
      <c r="M12" s="374">
        <f t="shared" si="8"/>
        <v>226560.00000000003</v>
      </c>
      <c r="N12" s="157">
        <f t="shared" si="9"/>
        <v>36.1</v>
      </c>
      <c r="O12" s="148">
        <f t="shared" si="10"/>
        <v>1600</v>
      </c>
      <c r="P12" s="148">
        <f t="shared" si="11"/>
        <v>57760</v>
      </c>
      <c r="Q12" s="149"/>
      <c r="R12" s="150">
        <v>132.30000000000001</v>
      </c>
      <c r="S12" s="151">
        <v>1600</v>
      </c>
      <c r="T12" s="372">
        <f t="shared" si="12"/>
        <v>211680.00000000003</v>
      </c>
      <c r="U12" s="153">
        <v>5</v>
      </c>
      <c r="V12" s="148">
        <v>1600</v>
      </c>
      <c r="W12" s="372">
        <f t="shared" si="13"/>
        <v>8000</v>
      </c>
      <c r="X12" s="153">
        <v>4.3</v>
      </c>
      <c r="Y12" s="148">
        <f t="shared" si="0"/>
        <v>1600</v>
      </c>
      <c r="Z12" s="152">
        <f t="shared" si="14"/>
        <v>6880</v>
      </c>
      <c r="AA12" s="154">
        <v>29.3</v>
      </c>
      <c r="AB12" s="148">
        <f t="shared" si="1"/>
        <v>1600</v>
      </c>
      <c r="AC12" s="372">
        <f t="shared" si="15"/>
        <v>46880</v>
      </c>
      <c r="AD12" s="153">
        <v>6.8</v>
      </c>
      <c r="AE12" s="148">
        <f t="shared" si="2"/>
        <v>1600</v>
      </c>
      <c r="AF12" s="372">
        <f t="shared" si="16"/>
        <v>10880</v>
      </c>
      <c r="AG12" s="148"/>
      <c r="AH12" s="148"/>
      <c r="AI12" s="148"/>
      <c r="AJ12" s="148"/>
    </row>
    <row r="13" spans="1:36" s="156" customFormat="1" ht="9.9499999999999993" customHeight="1">
      <c r="A13" s="331"/>
      <c r="B13" s="364"/>
      <c r="C13" s="141" t="s">
        <v>276</v>
      </c>
      <c r="D13" s="142"/>
      <c r="E13" s="142" t="s">
        <v>279</v>
      </c>
      <c r="F13" s="143"/>
      <c r="G13" s="144">
        <f t="shared" si="3"/>
        <v>237</v>
      </c>
      <c r="H13" s="145">
        <f t="shared" si="4"/>
        <v>1300</v>
      </c>
      <c r="I13" s="146">
        <f t="shared" si="5"/>
        <v>308100</v>
      </c>
      <c r="J13" s="143"/>
      <c r="K13" s="147">
        <f t="shared" si="6"/>
        <v>188.9</v>
      </c>
      <c r="L13" s="148">
        <f t="shared" si="7"/>
        <v>1300</v>
      </c>
      <c r="M13" s="374">
        <f t="shared" si="8"/>
        <v>245570</v>
      </c>
      <c r="N13" s="157">
        <f t="shared" si="9"/>
        <v>48.1</v>
      </c>
      <c r="O13" s="148">
        <f t="shared" si="10"/>
        <v>1300</v>
      </c>
      <c r="P13" s="148">
        <f t="shared" si="11"/>
        <v>62530</v>
      </c>
      <c r="Q13" s="149"/>
      <c r="R13" s="150">
        <v>176.4</v>
      </c>
      <c r="S13" s="151">
        <v>1300</v>
      </c>
      <c r="T13" s="372">
        <f t="shared" si="12"/>
        <v>229320</v>
      </c>
      <c r="U13" s="153">
        <v>6.7</v>
      </c>
      <c r="V13" s="148">
        <v>1300</v>
      </c>
      <c r="W13" s="372">
        <f t="shared" si="13"/>
        <v>8710</v>
      </c>
      <c r="X13" s="153">
        <v>5.8</v>
      </c>
      <c r="Y13" s="148">
        <f t="shared" si="0"/>
        <v>1300</v>
      </c>
      <c r="Z13" s="152">
        <f t="shared" si="14"/>
        <v>7540</v>
      </c>
      <c r="AA13" s="154">
        <v>39.1</v>
      </c>
      <c r="AB13" s="148">
        <f t="shared" si="1"/>
        <v>1300</v>
      </c>
      <c r="AC13" s="372">
        <f t="shared" si="15"/>
        <v>50830</v>
      </c>
      <c r="AD13" s="153">
        <v>9</v>
      </c>
      <c r="AE13" s="148">
        <f t="shared" si="2"/>
        <v>1300</v>
      </c>
      <c r="AF13" s="372">
        <f t="shared" si="16"/>
        <v>11700</v>
      </c>
      <c r="AG13" s="148"/>
      <c r="AH13" s="148"/>
      <c r="AI13" s="148"/>
      <c r="AJ13" s="148"/>
    </row>
    <row r="14" spans="1:36" s="156" customFormat="1" ht="9.9499999999999993" customHeight="1">
      <c r="A14" s="331"/>
      <c r="B14" s="364"/>
      <c r="C14" s="141" t="s">
        <v>280</v>
      </c>
      <c r="D14" s="142"/>
      <c r="E14" s="142" t="s">
        <v>281</v>
      </c>
      <c r="F14" s="143"/>
      <c r="G14" s="144">
        <f t="shared" si="3"/>
        <v>210.90000000000003</v>
      </c>
      <c r="H14" s="145">
        <f t="shared" si="4"/>
        <v>3999.9999999999995</v>
      </c>
      <c r="I14" s="146">
        <f t="shared" si="5"/>
        <v>843600</v>
      </c>
      <c r="J14" s="143"/>
      <c r="K14" s="147">
        <f t="shared" si="6"/>
        <v>141.60000000000002</v>
      </c>
      <c r="L14" s="148">
        <f t="shared" si="7"/>
        <v>3999.9999999999995</v>
      </c>
      <c r="M14" s="374">
        <f t="shared" si="8"/>
        <v>566400</v>
      </c>
      <c r="N14" s="157">
        <f t="shared" si="9"/>
        <v>69.3</v>
      </c>
      <c r="O14" s="148">
        <f t="shared" si="10"/>
        <v>4000</v>
      </c>
      <c r="P14" s="148">
        <f t="shared" si="11"/>
        <v>277200</v>
      </c>
      <c r="Q14" s="149"/>
      <c r="R14" s="150">
        <v>132.30000000000001</v>
      </c>
      <c r="S14" s="151">
        <v>4000</v>
      </c>
      <c r="T14" s="372">
        <f t="shared" si="12"/>
        <v>529200</v>
      </c>
      <c r="U14" s="153">
        <v>5</v>
      </c>
      <c r="V14" s="148">
        <v>4000</v>
      </c>
      <c r="W14" s="372">
        <f t="shared" si="13"/>
        <v>20000</v>
      </c>
      <c r="X14" s="153">
        <v>4.3</v>
      </c>
      <c r="Y14" s="148">
        <f t="shared" si="0"/>
        <v>4000</v>
      </c>
      <c r="Z14" s="152">
        <f t="shared" si="14"/>
        <v>17200</v>
      </c>
      <c r="AA14" s="154">
        <v>29.3</v>
      </c>
      <c r="AB14" s="148">
        <f t="shared" si="1"/>
        <v>4000</v>
      </c>
      <c r="AC14" s="372">
        <f t="shared" si="15"/>
        <v>117200</v>
      </c>
      <c r="AD14" s="153">
        <v>40</v>
      </c>
      <c r="AE14" s="148">
        <f t="shared" si="2"/>
        <v>4000</v>
      </c>
      <c r="AF14" s="372">
        <f t="shared" si="16"/>
        <v>160000</v>
      </c>
      <c r="AG14" s="148"/>
      <c r="AH14" s="148"/>
      <c r="AI14" s="148"/>
      <c r="AJ14" s="148"/>
    </row>
    <row r="15" spans="1:36" s="156" customFormat="1" ht="9.9499999999999993" customHeight="1">
      <c r="A15" s="331"/>
      <c r="B15" s="364"/>
      <c r="C15" s="141" t="s">
        <v>282</v>
      </c>
      <c r="D15" s="142"/>
      <c r="E15" s="142" t="s">
        <v>283</v>
      </c>
      <c r="F15" s="143"/>
      <c r="G15" s="144">
        <f t="shared" si="3"/>
        <v>442</v>
      </c>
      <c r="H15" s="145">
        <f t="shared" si="4"/>
        <v>1200</v>
      </c>
      <c r="I15" s="146">
        <f t="shared" si="5"/>
        <v>530400</v>
      </c>
      <c r="J15" s="143"/>
      <c r="K15" s="147">
        <f t="shared" si="6"/>
        <v>308</v>
      </c>
      <c r="L15" s="148">
        <f t="shared" si="7"/>
        <v>1200</v>
      </c>
      <c r="M15" s="374">
        <f t="shared" si="8"/>
        <v>369600</v>
      </c>
      <c r="N15" s="157">
        <f t="shared" si="9"/>
        <v>134</v>
      </c>
      <c r="O15" s="148">
        <f t="shared" si="10"/>
        <v>1200</v>
      </c>
      <c r="P15" s="148">
        <f t="shared" si="11"/>
        <v>160800</v>
      </c>
      <c r="Q15" s="149"/>
      <c r="R15" s="150">
        <v>248</v>
      </c>
      <c r="S15" s="151">
        <v>1200</v>
      </c>
      <c r="T15" s="372">
        <f t="shared" si="12"/>
        <v>297600</v>
      </c>
      <c r="U15" s="153">
        <v>30</v>
      </c>
      <c r="V15" s="148">
        <v>1200</v>
      </c>
      <c r="W15" s="372">
        <f t="shared" si="13"/>
        <v>36000</v>
      </c>
      <c r="X15" s="153">
        <v>30</v>
      </c>
      <c r="Y15" s="148">
        <f t="shared" si="0"/>
        <v>1200</v>
      </c>
      <c r="Z15" s="152">
        <f t="shared" si="14"/>
        <v>36000</v>
      </c>
      <c r="AA15" s="154">
        <v>124</v>
      </c>
      <c r="AB15" s="148">
        <f t="shared" si="1"/>
        <v>1200</v>
      </c>
      <c r="AC15" s="372">
        <f t="shared" si="15"/>
        <v>148800</v>
      </c>
      <c r="AD15" s="153">
        <v>10</v>
      </c>
      <c r="AE15" s="148">
        <f t="shared" si="2"/>
        <v>1200</v>
      </c>
      <c r="AF15" s="372">
        <f t="shared" si="16"/>
        <v>12000</v>
      </c>
      <c r="AG15" s="148"/>
      <c r="AH15" s="148"/>
      <c r="AI15" s="148"/>
      <c r="AJ15" s="148"/>
    </row>
    <row r="16" spans="1:36" s="156" customFormat="1" ht="9.9499999999999993" customHeight="1">
      <c r="A16" s="331"/>
      <c r="B16" s="364"/>
      <c r="C16" s="141" t="s">
        <v>284</v>
      </c>
      <c r="D16" s="142"/>
      <c r="E16" s="142" t="s">
        <v>285</v>
      </c>
      <c r="F16" s="143"/>
      <c r="G16" s="144">
        <f t="shared" si="3"/>
        <v>118.4</v>
      </c>
      <c r="H16" s="145">
        <f t="shared" si="4"/>
        <v>1600</v>
      </c>
      <c r="I16" s="146">
        <f t="shared" si="5"/>
        <v>189440</v>
      </c>
      <c r="J16" s="143"/>
      <c r="K16" s="147">
        <f t="shared" si="6"/>
        <v>94.300000000000011</v>
      </c>
      <c r="L16" s="148">
        <f t="shared" si="7"/>
        <v>1599.9999999999998</v>
      </c>
      <c r="M16" s="374">
        <f t="shared" si="8"/>
        <v>150880</v>
      </c>
      <c r="N16" s="157">
        <f t="shared" si="9"/>
        <v>24.1</v>
      </c>
      <c r="O16" s="148">
        <f t="shared" si="10"/>
        <v>1600</v>
      </c>
      <c r="P16" s="148">
        <f t="shared" si="11"/>
        <v>38560</v>
      </c>
      <c r="Q16" s="149"/>
      <c r="R16" s="150">
        <v>88</v>
      </c>
      <c r="S16" s="151">
        <v>1600</v>
      </c>
      <c r="T16" s="372">
        <f t="shared" si="12"/>
        <v>140800</v>
      </c>
      <c r="U16" s="153">
        <v>3.4</v>
      </c>
      <c r="V16" s="148">
        <v>1600</v>
      </c>
      <c r="W16" s="372">
        <f t="shared" si="13"/>
        <v>5440</v>
      </c>
      <c r="X16" s="153">
        <v>2.9</v>
      </c>
      <c r="Y16" s="148">
        <f t="shared" si="0"/>
        <v>1600</v>
      </c>
      <c r="Z16" s="152">
        <f t="shared" si="14"/>
        <v>4640</v>
      </c>
      <c r="AA16" s="154">
        <v>19.600000000000001</v>
      </c>
      <c r="AB16" s="148">
        <f t="shared" si="1"/>
        <v>1600</v>
      </c>
      <c r="AC16" s="372">
        <f t="shared" si="15"/>
        <v>31360.000000000004</v>
      </c>
      <c r="AD16" s="153">
        <v>4.5</v>
      </c>
      <c r="AE16" s="148">
        <f t="shared" si="2"/>
        <v>1600</v>
      </c>
      <c r="AF16" s="372">
        <f t="shared" si="16"/>
        <v>7200</v>
      </c>
      <c r="AG16" s="148"/>
      <c r="AH16" s="148"/>
      <c r="AI16" s="148"/>
      <c r="AJ16" s="148"/>
    </row>
    <row r="17" spans="2:32" s="156" customFormat="1" ht="9.9499999999999993" customHeight="1">
      <c r="B17" s="364"/>
      <c r="C17" s="141" t="s">
        <v>286</v>
      </c>
      <c r="D17" s="142"/>
      <c r="E17" s="142"/>
      <c r="F17" s="143"/>
      <c r="G17" s="144">
        <f t="shared" si="3"/>
        <v>5</v>
      </c>
      <c r="H17" s="145">
        <f t="shared" si="4"/>
        <v>86000</v>
      </c>
      <c r="I17" s="146">
        <f t="shared" si="5"/>
        <v>430000</v>
      </c>
      <c r="J17" s="143"/>
      <c r="K17" s="147">
        <f t="shared" si="6"/>
        <v>3</v>
      </c>
      <c r="L17" s="148">
        <f t="shared" si="7"/>
        <v>106666.66666666667</v>
      </c>
      <c r="M17" s="374">
        <f t="shared" si="8"/>
        <v>320000</v>
      </c>
      <c r="N17" s="157">
        <f t="shared" si="9"/>
        <v>2</v>
      </c>
      <c r="O17" s="148">
        <f t="shared" si="10"/>
        <v>55000</v>
      </c>
      <c r="P17" s="148">
        <f t="shared" si="11"/>
        <v>110000</v>
      </c>
      <c r="Q17" s="149"/>
      <c r="R17" s="150">
        <v>1</v>
      </c>
      <c r="S17" s="151">
        <v>160000</v>
      </c>
      <c r="T17" s="372">
        <f t="shared" si="12"/>
        <v>160000</v>
      </c>
      <c r="U17" s="153">
        <v>1</v>
      </c>
      <c r="V17" s="148">
        <v>100000</v>
      </c>
      <c r="W17" s="372">
        <f t="shared" si="13"/>
        <v>100000</v>
      </c>
      <c r="X17" s="153">
        <v>1</v>
      </c>
      <c r="Y17" s="148">
        <v>60000</v>
      </c>
      <c r="Z17" s="152">
        <f t="shared" si="14"/>
        <v>60000</v>
      </c>
      <c r="AA17" s="154">
        <v>1</v>
      </c>
      <c r="AB17" s="148">
        <v>60000</v>
      </c>
      <c r="AC17" s="372">
        <f t="shared" si="15"/>
        <v>60000</v>
      </c>
      <c r="AD17" s="153">
        <v>1</v>
      </c>
      <c r="AE17" s="148">
        <v>50000</v>
      </c>
      <c r="AF17" s="372">
        <f t="shared" si="16"/>
        <v>50000</v>
      </c>
    </row>
    <row r="18" spans="2:32" s="156" customFormat="1" ht="9.9499999999999993" customHeight="1">
      <c r="B18" s="364"/>
      <c r="C18" s="141"/>
      <c r="D18" s="142"/>
      <c r="E18" s="142"/>
      <c r="F18" s="143"/>
      <c r="G18" s="144"/>
      <c r="H18" s="145"/>
      <c r="I18" s="158">
        <f t="shared" si="5"/>
        <v>3623030</v>
      </c>
      <c r="J18" s="143"/>
      <c r="K18" s="159"/>
      <c r="L18" s="148"/>
      <c r="M18" s="397">
        <f t="shared" si="8"/>
        <v>2705530</v>
      </c>
      <c r="N18" s="393"/>
      <c r="O18" s="148"/>
      <c r="P18" s="288">
        <f t="shared" si="11"/>
        <v>917500</v>
      </c>
      <c r="Q18" s="149"/>
      <c r="R18" s="161"/>
      <c r="S18" s="162" t="s">
        <v>287</v>
      </c>
      <c r="T18" s="373">
        <f>IFERROR(SUM(T9:T17), "")</f>
        <v>2340355</v>
      </c>
      <c r="U18" s="153"/>
      <c r="V18" s="164" t="s">
        <v>288</v>
      </c>
      <c r="W18" s="373">
        <f>IFERROR(SUM(W9:W17), "")</f>
        <v>207650</v>
      </c>
      <c r="X18" s="153"/>
      <c r="Y18" s="164" t="s">
        <v>288</v>
      </c>
      <c r="Z18" s="163">
        <f>IFERROR(SUM(Z9:Z17), "")</f>
        <v>157525</v>
      </c>
      <c r="AA18" s="154"/>
      <c r="AB18" s="164" t="s">
        <v>288</v>
      </c>
      <c r="AC18" s="373">
        <f>IFERROR(SUM(AC9:AC17), "")</f>
        <v>626175</v>
      </c>
      <c r="AD18" s="153"/>
      <c r="AE18" s="164" t="s">
        <v>288</v>
      </c>
      <c r="AF18" s="373">
        <f>IFERROR(SUM(AF9:AF17), "")</f>
        <v>291325</v>
      </c>
    </row>
    <row r="19" spans="2:32" s="156" customFormat="1" ht="9.9499999999999993" customHeight="1">
      <c r="B19" s="364"/>
      <c r="C19" s="165"/>
      <c r="D19" s="166"/>
      <c r="E19" s="166"/>
      <c r="F19" s="167"/>
      <c r="G19" s="168"/>
      <c r="H19" s="169"/>
      <c r="I19" s="170"/>
      <c r="J19" s="167"/>
      <c r="K19" s="147"/>
      <c r="L19" s="148"/>
      <c r="M19" s="374"/>
      <c r="N19" s="157"/>
      <c r="O19" s="148"/>
      <c r="P19" s="148"/>
      <c r="Q19" s="149"/>
      <c r="R19" s="161"/>
      <c r="S19" s="171"/>
      <c r="T19" s="374"/>
      <c r="U19" s="153"/>
      <c r="V19" s="148"/>
      <c r="W19" s="374"/>
      <c r="X19" s="153"/>
      <c r="Y19" s="148">
        <f t="shared" ref="Y19:Y27" si="17">IFERROR(SUM(S19), "")</f>
        <v>0</v>
      </c>
      <c r="Z19" s="155"/>
      <c r="AA19" s="154"/>
      <c r="AB19" s="148">
        <f t="shared" ref="AB19:AB27" si="18">IFERROR(SUM(S19), "")</f>
        <v>0</v>
      </c>
      <c r="AC19" s="374"/>
      <c r="AD19" s="153"/>
      <c r="AE19" s="148">
        <f t="shared" ref="AE19:AE27" si="19">IFERROR(SUM(S19), "")</f>
        <v>0</v>
      </c>
      <c r="AF19" s="374"/>
    </row>
    <row r="20" spans="2:32" s="140" customFormat="1" ht="9.9499999999999993" customHeight="1">
      <c r="B20" s="338" t="s">
        <v>289</v>
      </c>
      <c r="C20" s="126" t="s">
        <v>273</v>
      </c>
      <c r="D20" s="127"/>
      <c r="E20" s="127" t="s">
        <v>274</v>
      </c>
      <c r="F20" s="128"/>
      <c r="G20" s="129">
        <f t="shared" ref="G20:G27" si="20">IFERROR(SUM(K20+N20), "")</f>
        <v>10131.6</v>
      </c>
      <c r="H20" s="130">
        <f t="shared" ref="H20:H27" si="21">IFERROR(SUM(I20/G20), "")</f>
        <v>50</v>
      </c>
      <c r="I20" s="131">
        <f t="shared" ref="I20:I28" si="22">IFERROR(SUM(M20+P20), "")</f>
        <v>506580</v>
      </c>
      <c r="J20" s="128"/>
      <c r="K20" s="132">
        <f t="shared" ref="K20:K27" si="23">IFERROR(SUM(R20+U20+X20), "")</f>
        <v>7643</v>
      </c>
      <c r="L20" s="133">
        <f t="shared" ref="L20:L27" si="24">IFERROR(SUM(M20/K20), "")</f>
        <v>50</v>
      </c>
      <c r="M20" s="376">
        <f t="shared" ref="M20:M28" si="25">IFERROR(SUM(T20+W20+Z20), "")</f>
        <v>382150</v>
      </c>
      <c r="N20" s="177">
        <f t="shared" ref="N20:N27" si="26">IFERROR(SUM(AA20+AD20), "")</f>
        <v>2488.6</v>
      </c>
      <c r="O20" s="133">
        <f t="shared" ref="O20:O27" si="27">IFERROR(SUM(P20/N20), "")</f>
        <v>50</v>
      </c>
      <c r="P20" s="133">
        <f t="shared" ref="P20:P28" si="28">IFERROR(SUM(AC20+AF20), "")</f>
        <v>124430</v>
      </c>
      <c r="Q20" s="134"/>
      <c r="R20" s="172">
        <v>4155</v>
      </c>
      <c r="S20" s="133">
        <v>50</v>
      </c>
      <c r="T20" s="371">
        <f>IFERROR(SUM(R20*S20), "")</f>
        <v>207750</v>
      </c>
      <c r="U20" s="138">
        <v>1395</v>
      </c>
      <c r="V20" s="133">
        <f>IFERROR(SUM(S20), "")</f>
        <v>50</v>
      </c>
      <c r="W20" s="371">
        <f>IFERROR(SUM(U20*V20), "")</f>
        <v>69750</v>
      </c>
      <c r="X20" s="138">
        <v>2093</v>
      </c>
      <c r="Y20" s="133">
        <f t="shared" si="17"/>
        <v>50</v>
      </c>
      <c r="Z20" s="137">
        <f>IFERROR(SUM(X20*Y20), "")</f>
        <v>104650</v>
      </c>
      <c r="AA20" s="139">
        <v>1630</v>
      </c>
      <c r="AB20" s="133">
        <f t="shared" si="18"/>
        <v>50</v>
      </c>
      <c r="AC20" s="371">
        <f>IFERROR(SUM(AA20*AB20), "")</f>
        <v>81500</v>
      </c>
      <c r="AD20" s="138">
        <v>858.6</v>
      </c>
      <c r="AE20" s="133">
        <f t="shared" si="19"/>
        <v>50</v>
      </c>
      <c r="AF20" s="371">
        <f>IFERROR(SUM(AD20*AE20), "")</f>
        <v>42930</v>
      </c>
    </row>
    <row r="21" spans="2:32" s="156" customFormat="1" ht="9.9499999999999993" customHeight="1">
      <c r="B21" s="339"/>
      <c r="C21" s="141"/>
      <c r="D21" s="142"/>
      <c r="E21" s="142"/>
      <c r="F21" s="143"/>
      <c r="G21" s="144">
        <f t="shared" si="20"/>
        <v>0</v>
      </c>
      <c r="H21" s="145" t="str">
        <f t="shared" si="21"/>
        <v/>
      </c>
      <c r="I21" s="146">
        <f t="shared" si="22"/>
        <v>0</v>
      </c>
      <c r="J21" s="143"/>
      <c r="K21" s="147">
        <f t="shared" si="23"/>
        <v>0</v>
      </c>
      <c r="L21" s="148" t="str">
        <f t="shared" si="24"/>
        <v/>
      </c>
      <c r="M21" s="374">
        <f t="shared" si="25"/>
        <v>0</v>
      </c>
      <c r="N21" s="157">
        <f t="shared" si="26"/>
        <v>0</v>
      </c>
      <c r="O21" s="148" t="str">
        <f t="shared" si="27"/>
        <v/>
      </c>
      <c r="P21" s="148">
        <f t="shared" si="28"/>
        <v>0</v>
      </c>
      <c r="Q21" s="149"/>
      <c r="R21" s="161"/>
      <c r="S21" s="148">
        <v>0</v>
      </c>
      <c r="T21" s="372"/>
      <c r="U21" s="153"/>
      <c r="V21" s="148"/>
      <c r="W21" s="372"/>
      <c r="X21" s="153"/>
      <c r="Y21" s="148">
        <f t="shared" si="17"/>
        <v>0</v>
      </c>
      <c r="Z21" s="152"/>
      <c r="AA21" s="154"/>
      <c r="AB21" s="148">
        <f t="shared" si="18"/>
        <v>0</v>
      </c>
      <c r="AC21" s="374"/>
      <c r="AD21" s="153"/>
      <c r="AE21" s="148">
        <f t="shared" si="19"/>
        <v>0</v>
      </c>
      <c r="AF21" s="374"/>
    </row>
    <row r="22" spans="2:32" s="156" customFormat="1" ht="9.9499999999999993" customHeight="1">
      <c r="B22" s="364"/>
      <c r="C22" s="141" t="s">
        <v>83</v>
      </c>
      <c r="D22" s="142"/>
      <c r="E22" s="142" t="s">
        <v>290</v>
      </c>
      <c r="F22" s="143"/>
      <c r="G22" s="144">
        <f t="shared" si="20"/>
        <v>0</v>
      </c>
      <c r="H22" s="145" t="str">
        <f t="shared" si="21"/>
        <v/>
      </c>
      <c r="I22" s="146">
        <f t="shared" si="22"/>
        <v>0</v>
      </c>
      <c r="J22" s="143"/>
      <c r="K22" s="147">
        <f t="shared" si="23"/>
        <v>0</v>
      </c>
      <c r="L22" s="148" t="str">
        <f t="shared" si="24"/>
        <v/>
      </c>
      <c r="M22" s="374">
        <f t="shared" si="25"/>
        <v>0</v>
      </c>
      <c r="N22" s="157">
        <f t="shared" si="26"/>
        <v>0</v>
      </c>
      <c r="O22" s="148" t="str">
        <f t="shared" si="27"/>
        <v/>
      </c>
      <c r="P22" s="148">
        <f t="shared" si="28"/>
        <v>0</v>
      </c>
      <c r="Q22" s="149"/>
      <c r="R22" s="161"/>
      <c r="S22" s="148">
        <v>0</v>
      </c>
      <c r="T22" s="372"/>
      <c r="U22" s="153"/>
      <c r="V22" s="148"/>
      <c r="W22" s="372"/>
      <c r="X22" s="153"/>
      <c r="Y22" s="148">
        <f t="shared" si="17"/>
        <v>0</v>
      </c>
      <c r="Z22" s="152"/>
      <c r="AA22" s="154"/>
      <c r="AB22" s="148">
        <f t="shared" si="18"/>
        <v>0</v>
      </c>
      <c r="AC22" s="374"/>
      <c r="AD22" s="153"/>
      <c r="AE22" s="148">
        <f t="shared" si="19"/>
        <v>0</v>
      </c>
      <c r="AF22" s="374"/>
    </row>
    <row r="23" spans="2:32" s="156" customFormat="1" ht="9.9499999999999993" customHeight="1">
      <c r="B23" s="364"/>
      <c r="C23" s="141" t="s">
        <v>291</v>
      </c>
      <c r="D23" s="142"/>
      <c r="E23" s="142" t="s">
        <v>292</v>
      </c>
      <c r="F23" s="143"/>
      <c r="G23" s="144">
        <f t="shared" si="20"/>
        <v>72.5</v>
      </c>
      <c r="H23" s="145">
        <f t="shared" si="21"/>
        <v>25000</v>
      </c>
      <c r="I23" s="146">
        <f t="shared" si="22"/>
        <v>1812500</v>
      </c>
      <c r="J23" s="143"/>
      <c r="K23" s="147">
        <f t="shared" si="23"/>
        <v>55.9</v>
      </c>
      <c r="L23" s="148">
        <f t="shared" si="24"/>
        <v>25000</v>
      </c>
      <c r="M23" s="374">
        <f t="shared" si="25"/>
        <v>1397500</v>
      </c>
      <c r="N23" s="157">
        <f t="shared" si="26"/>
        <v>16.600000000000001</v>
      </c>
      <c r="O23" s="148">
        <f t="shared" si="27"/>
        <v>24999.999999999996</v>
      </c>
      <c r="P23" s="148">
        <f t="shared" si="28"/>
        <v>415000</v>
      </c>
      <c r="Q23" s="149"/>
      <c r="R23" s="161">
        <v>21</v>
      </c>
      <c r="S23" s="148">
        <v>25000</v>
      </c>
      <c r="T23" s="372">
        <f>IFERROR(SUM(R23*S23), "")</f>
        <v>525000</v>
      </c>
      <c r="U23" s="153">
        <v>14</v>
      </c>
      <c r="V23" s="148">
        <f>IFERROR(SUM(S23), "")</f>
        <v>25000</v>
      </c>
      <c r="W23" s="372">
        <f>IFERROR(SUM(U23*V23), "")</f>
        <v>350000</v>
      </c>
      <c r="X23" s="153">
        <v>20.9</v>
      </c>
      <c r="Y23" s="148">
        <f t="shared" si="17"/>
        <v>25000</v>
      </c>
      <c r="Z23" s="152">
        <f>IFERROR(SUM(X23*Y23), "")</f>
        <v>522499.99999999994</v>
      </c>
      <c r="AA23" s="154">
        <v>8.1</v>
      </c>
      <c r="AB23" s="148">
        <f t="shared" si="18"/>
        <v>25000</v>
      </c>
      <c r="AC23" s="372">
        <f>IFERROR(SUM(AA23*AB23), "")</f>
        <v>202500</v>
      </c>
      <c r="AD23" s="153">
        <v>8.5</v>
      </c>
      <c r="AE23" s="148">
        <f t="shared" si="19"/>
        <v>25000</v>
      </c>
      <c r="AF23" s="372">
        <f>IFERROR(SUM(AD23*AE23), "")</f>
        <v>212500</v>
      </c>
    </row>
    <row r="24" spans="2:32" s="156" customFormat="1" ht="9.9499999999999993" customHeight="1">
      <c r="B24" s="364"/>
      <c r="C24" s="141" t="s">
        <v>293</v>
      </c>
      <c r="D24" s="142"/>
      <c r="E24" s="142" t="s">
        <v>292</v>
      </c>
      <c r="F24" s="143"/>
      <c r="G24" s="144">
        <f t="shared" si="20"/>
        <v>72.599999999999994</v>
      </c>
      <c r="H24" s="145">
        <f t="shared" si="21"/>
        <v>25000.000000000004</v>
      </c>
      <c r="I24" s="146">
        <f t="shared" si="22"/>
        <v>1815000</v>
      </c>
      <c r="J24" s="143"/>
      <c r="K24" s="147">
        <f t="shared" si="23"/>
        <v>55.9</v>
      </c>
      <c r="L24" s="148">
        <f t="shared" si="24"/>
        <v>25000</v>
      </c>
      <c r="M24" s="374">
        <f t="shared" si="25"/>
        <v>1397500</v>
      </c>
      <c r="N24" s="157">
        <f t="shared" si="26"/>
        <v>16.7</v>
      </c>
      <c r="O24" s="148">
        <f t="shared" si="27"/>
        <v>25000</v>
      </c>
      <c r="P24" s="148">
        <f t="shared" si="28"/>
        <v>417500</v>
      </c>
      <c r="Q24" s="149"/>
      <c r="R24" s="161">
        <v>21</v>
      </c>
      <c r="S24" s="148">
        <v>25000</v>
      </c>
      <c r="T24" s="372">
        <f>IFERROR(SUM(R24*S24), "")</f>
        <v>525000</v>
      </c>
      <c r="U24" s="153">
        <v>14</v>
      </c>
      <c r="V24" s="148">
        <f>IFERROR(SUM(S24), "")</f>
        <v>25000</v>
      </c>
      <c r="W24" s="372">
        <f>IFERROR(SUM(U24*V24), "")</f>
        <v>350000</v>
      </c>
      <c r="X24" s="153">
        <v>20.9</v>
      </c>
      <c r="Y24" s="148">
        <f t="shared" si="17"/>
        <v>25000</v>
      </c>
      <c r="Z24" s="152">
        <f>IFERROR(SUM(X24*Y24), "")</f>
        <v>522499.99999999994</v>
      </c>
      <c r="AA24" s="154">
        <v>8.1999999999999993</v>
      </c>
      <c r="AB24" s="148">
        <f t="shared" si="18"/>
        <v>25000</v>
      </c>
      <c r="AC24" s="372">
        <f>IFERROR(SUM(AA24*AB24), "")</f>
        <v>204999.99999999997</v>
      </c>
      <c r="AD24" s="153">
        <v>8.5</v>
      </c>
      <c r="AE24" s="148">
        <f t="shared" si="19"/>
        <v>25000</v>
      </c>
      <c r="AF24" s="372">
        <f>IFERROR(SUM(AD24*AE24), "")</f>
        <v>212500</v>
      </c>
    </row>
    <row r="25" spans="2:32" s="156" customFormat="1" ht="9.9499999999999993" customHeight="1">
      <c r="B25" s="364"/>
      <c r="C25" s="141" t="s">
        <v>294</v>
      </c>
      <c r="D25" s="142"/>
      <c r="E25" s="142" t="s">
        <v>294</v>
      </c>
      <c r="F25" s="143"/>
      <c r="G25" s="144">
        <f t="shared" si="20"/>
        <v>145.1</v>
      </c>
      <c r="H25" s="145">
        <f t="shared" si="21"/>
        <v>25000</v>
      </c>
      <c r="I25" s="146">
        <f t="shared" si="22"/>
        <v>3627500</v>
      </c>
      <c r="J25" s="143"/>
      <c r="K25" s="147">
        <f t="shared" si="23"/>
        <v>111.8</v>
      </c>
      <c r="L25" s="148">
        <f t="shared" si="24"/>
        <v>25000</v>
      </c>
      <c r="M25" s="374">
        <f t="shared" si="25"/>
        <v>2795000</v>
      </c>
      <c r="N25" s="157">
        <f t="shared" si="26"/>
        <v>33.299999999999997</v>
      </c>
      <c r="O25" s="148">
        <f t="shared" si="27"/>
        <v>25000.000000000004</v>
      </c>
      <c r="P25" s="148">
        <f t="shared" si="28"/>
        <v>832500</v>
      </c>
      <c r="Q25" s="149"/>
      <c r="R25" s="161">
        <v>42</v>
      </c>
      <c r="S25" s="148">
        <v>25000</v>
      </c>
      <c r="T25" s="372">
        <f>IFERROR(SUM(R25*S25), "")</f>
        <v>1050000</v>
      </c>
      <c r="U25" s="153">
        <v>28</v>
      </c>
      <c r="V25" s="148">
        <f>IFERROR(SUM(S25), "")</f>
        <v>25000</v>
      </c>
      <c r="W25" s="372">
        <f>IFERROR(SUM(U25*V25), "")</f>
        <v>700000</v>
      </c>
      <c r="X25" s="153">
        <v>41.8</v>
      </c>
      <c r="Y25" s="148">
        <f t="shared" si="17"/>
        <v>25000</v>
      </c>
      <c r="Z25" s="152">
        <f>IFERROR(SUM(X25*Y25), "")</f>
        <v>1044999.9999999999</v>
      </c>
      <c r="AA25" s="154">
        <v>16.3</v>
      </c>
      <c r="AB25" s="148">
        <f t="shared" si="18"/>
        <v>25000</v>
      </c>
      <c r="AC25" s="372">
        <f>IFERROR(SUM(AA25*AB25), "")</f>
        <v>407500</v>
      </c>
      <c r="AD25" s="153">
        <v>17</v>
      </c>
      <c r="AE25" s="148">
        <f t="shared" si="19"/>
        <v>25000</v>
      </c>
      <c r="AF25" s="372">
        <f>IFERROR(SUM(AD25*AE25), "")</f>
        <v>425000</v>
      </c>
    </row>
    <row r="26" spans="2:32" s="156" customFormat="1" ht="9.9499999999999993" customHeight="1">
      <c r="B26" s="364"/>
      <c r="C26" s="141"/>
      <c r="D26" s="142"/>
      <c r="E26" s="142"/>
      <c r="F26" s="143"/>
      <c r="G26" s="144">
        <f t="shared" si="20"/>
        <v>0</v>
      </c>
      <c r="H26" s="145" t="str">
        <f t="shared" si="21"/>
        <v/>
      </c>
      <c r="I26" s="146">
        <f t="shared" si="22"/>
        <v>0</v>
      </c>
      <c r="J26" s="143"/>
      <c r="K26" s="147">
        <f t="shared" si="23"/>
        <v>0</v>
      </c>
      <c r="L26" s="148" t="str">
        <f t="shared" si="24"/>
        <v/>
      </c>
      <c r="M26" s="374">
        <f t="shared" si="25"/>
        <v>0</v>
      </c>
      <c r="N26" s="157">
        <f t="shared" si="26"/>
        <v>0</v>
      </c>
      <c r="O26" s="148" t="str">
        <f t="shared" si="27"/>
        <v/>
      </c>
      <c r="P26" s="148">
        <f t="shared" si="28"/>
        <v>0</v>
      </c>
      <c r="Q26" s="149"/>
      <c r="R26" s="161"/>
      <c r="S26" s="148"/>
      <c r="T26" s="372"/>
      <c r="U26" s="153"/>
      <c r="V26" s="148">
        <f>IFERROR(SUM(S26), "")</f>
        <v>0</v>
      </c>
      <c r="W26" s="372"/>
      <c r="X26" s="153"/>
      <c r="Y26" s="148">
        <f t="shared" si="17"/>
        <v>0</v>
      </c>
      <c r="Z26" s="152"/>
      <c r="AA26" s="154"/>
      <c r="AB26" s="148">
        <f t="shared" si="18"/>
        <v>0</v>
      </c>
      <c r="AC26" s="372"/>
      <c r="AD26" s="153"/>
      <c r="AE26" s="148">
        <f t="shared" si="19"/>
        <v>0</v>
      </c>
      <c r="AF26" s="372"/>
    </row>
    <row r="27" spans="2:32" s="156" customFormat="1" ht="9.9499999999999993" customHeight="1">
      <c r="B27" s="364"/>
      <c r="C27" s="141" t="s">
        <v>295</v>
      </c>
      <c r="D27" s="142"/>
      <c r="E27" s="142"/>
      <c r="F27" s="143"/>
      <c r="G27" s="144">
        <f t="shared" si="20"/>
        <v>303.79999999999995</v>
      </c>
      <c r="H27" s="145">
        <f t="shared" si="21"/>
        <v>5300.0000000000009</v>
      </c>
      <c r="I27" s="146">
        <f t="shared" si="22"/>
        <v>1610140</v>
      </c>
      <c r="J27" s="143"/>
      <c r="K27" s="147">
        <f t="shared" si="23"/>
        <v>229.2</v>
      </c>
      <c r="L27" s="148">
        <f t="shared" si="24"/>
        <v>5300</v>
      </c>
      <c r="M27" s="374">
        <f t="shared" si="25"/>
        <v>1214760</v>
      </c>
      <c r="N27" s="157">
        <f t="shared" si="26"/>
        <v>74.599999999999994</v>
      </c>
      <c r="O27" s="148">
        <f t="shared" si="27"/>
        <v>5300</v>
      </c>
      <c r="P27" s="148">
        <f t="shared" si="28"/>
        <v>395380</v>
      </c>
      <c r="Q27" s="149"/>
      <c r="R27" s="161">
        <v>124.6</v>
      </c>
      <c r="S27" s="148">
        <v>5300</v>
      </c>
      <c r="T27" s="372">
        <f>IFERROR(SUM(R27*S27), "")</f>
        <v>660380</v>
      </c>
      <c r="U27" s="153">
        <v>41.8</v>
      </c>
      <c r="V27" s="148">
        <f>IFERROR(SUM(S27), "")</f>
        <v>5300</v>
      </c>
      <c r="W27" s="372">
        <f>IFERROR(SUM(U27*V27), "")</f>
        <v>221539.99999999997</v>
      </c>
      <c r="X27" s="153">
        <v>62.8</v>
      </c>
      <c r="Y27" s="148">
        <f t="shared" si="17"/>
        <v>5300</v>
      </c>
      <c r="Z27" s="152">
        <f>IFERROR(SUM(X27*Y27), "")</f>
        <v>332840</v>
      </c>
      <c r="AA27" s="154">
        <v>48.9</v>
      </c>
      <c r="AB27" s="148">
        <f t="shared" si="18"/>
        <v>5300</v>
      </c>
      <c r="AC27" s="372">
        <f>IFERROR(SUM(AA27*AB27), "")</f>
        <v>259170</v>
      </c>
      <c r="AD27" s="153">
        <v>25.7</v>
      </c>
      <c r="AE27" s="148">
        <f t="shared" si="19"/>
        <v>5300</v>
      </c>
      <c r="AF27" s="372">
        <f>IFERROR(SUM(AD27*AE27), "")</f>
        <v>136210</v>
      </c>
    </row>
    <row r="28" spans="2:32" s="156" customFormat="1" ht="9.9499999999999993" customHeight="1">
      <c r="B28" s="364"/>
      <c r="C28" s="141"/>
      <c r="D28" s="142"/>
      <c r="E28" s="142"/>
      <c r="F28" s="143"/>
      <c r="G28" s="144"/>
      <c r="H28" s="145"/>
      <c r="I28" s="158">
        <f t="shared" si="22"/>
        <v>9371720</v>
      </c>
      <c r="J28" s="143"/>
      <c r="K28" s="159"/>
      <c r="L28" s="148"/>
      <c r="M28" s="397">
        <f t="shared" si="25"/>
        <v>7186910</v>
      </c>
      <c r="N28" s="393"/>
      <c r="O28" s="148"/>
      <c r="P28" s="288">
        <f t="shared" si="28"/>
        <v>2184810</v>
      </c>
      <c r="Q28" s="149"/>
      <c r="R28" s="161"/>
      <c r="S28" s="162" t="s">
        <v>296</v>
      </c>
      <c r="T28" s="375">
        <f>IFERROR(SUM(T20:T27), "")</f>
        <v>2968130</v>
      </c>
      <c r="U28" s="153"/>
      <c r="V28" s="164" t="s">
        <v>288</v>
      </c>
      <c r="W28" s="375">
        <f>IFERROR(SUM(W20:W27), "")</f>
        <v>1691290</v>
      </c>
      <c r="X28" s="153"/>
      <c r="Y28" s="164" t="s">
        <v>288</v>
      </c>
      <c r="Z28" s="173">
        <f>IFERROR(SUM(Z20:Z27), "")</f>
        <v>2527490</v>
      </c>
      <c r="AA28" s="154"/>
      <c r="AB28" s="164" t="s">
        <v>288</v>
      </c>
      <c r="AC28" s="375">
        <f>IFERROR(SUM(AC20:AC27), "")</f>
        <v>1155670</v>
      </c>
      <c r="AD28" s="153"/>
      <c r="AE28" s="164" t="s">
        <v>288</v>
      </c>
      <c r="AF28" s="375">
        <f>IFERROR(SUM(AF20:AF27), "")</f>
        <v>1029140</v>
      </c>
    </row>
    <row r="29" spans="2:32" s="156" customFormat="1" ht="9.9499999999999993" customHeight="1">
      <c r="B29" s="364"/>
      <c r="C29" s="165"/>
      <c r="D29" s="166"/>
      <c r="E29" s="166"/>
      <c r="F29" s="167"/>
      <c r="G29" s="168"/>
      <c r="H29" s="169"/>
      <c r="I29" s="170"/>
      <c r="J29" s="167"/>
      <c r="K29" s="147"/>
      <c r="L29" s="148"/>
      <c r="M29" s="374"/>
      <c r="N29" s="157"/>
      <c r="O29" s="148"/>
      <c r="P29" s="148"/>
      <c r="Q29" s="149"/>
      <c r="R29" s="161"/>
      <c r="S29" s="162"/>
      <c r="T29" s="375"/>
      <c r="U29" s="153"/>
      <c r="V29" s="148"/>
      <c r="W29" s="374"/>
      <c r="X29" s="153"/>
      <c r="Y29" s="148">
        <f>IFERROR(SUM(S29), "")</f>
        <v>0</v>
      </c>
      <c r="Z29" s="155"/>
      <c r="AA29" s="154"/>
      <c r="AB29" s="148">
        <f>IFERROR(SUM(S29), "")</f>
        <v>0</v>
      </c>
      <c r="AC29" s="374"/>
      <c r="AD29" s="153"/>
      <c r="AE29" s="148">
        <f>IFERROR(SUM(S29), "")</f>
        <v>0</v>
      </c>
      <c r="AF29" s="374"/>
    </row>
    <row r="30" spans="2:32" s="140" customFormat="1" ht="9.9499999999999993" customHeight="1">
      <c r="B30" s="338" t="s">
        <v>297</v>
      </c>
      <c r="C30" s="126" t="s">
        <v>298</v>
      </c>
      <c r="D30" s="128" t="s">
        <v>159</v>
      </c>
      <c r="E30" s="127" t="s">
        <v>299</v>
      </c>
      <c r="F30" s="128"/>
      <c r="G30" s="129">
        <f t="shared" ref="G30:G46" si="29">IFERROR(SUM(K30+N30), "")</f>
        <v>179.2</v>
      </c>
      <c r="H30" s="130">
        <f t="shared" ref="H30:H46" si="30">IFERROR(SUM(I30/G30), "")</f>
        <v>700</v>
      </c>
      <c r="I30" s="131">
        <f t="shared" ref="I30:I47" si="31">IFERROR(SUM(M30+P30), "")</f>
        <v>125440</v>
      </c>
      <c r="J30" s="128"/>
      <c r="K30" s="132">
        <f t="shared" ref="K30:K46" si="32">IFERROR(SUM(R30+U30+X30), "")</f>
        <v>115.2</v>
      </c>
      <c r="L30" s="133">
        <f t="shared" ref="L30:L46" si="33">IFERROR(SUM(M30/K30), "")</f>
        <v>700</v>
      </c>
      <c r="M30" s="376">
        <f t="shared" ref="M30:M47" si="34">IFERROR(SUM(T30+W30+Z30), "")</f>
        <v>80640</v>
      </c>
      <c r="N30" s="177">
        <f t="shared" ref="N30:N46" si="35">IFERROR(SUM(AA30+AD30), "")</f>
        <v>64</v>
      </c>
      <c r="O30" s="133">
        <f t="shared" ref="O30:O46" si="36">IFERROR(SUM(P30/N30), "")</f>
        <v>700</v>
      </c>
      <c r="P30" s="133">
        <f t="shared" ref="P30:P47" si="37">IFERROR(SUM(AC30+AF30), "")</f>
        <v>44800</v>
      </c>
      <c r="Q30" s="134"/>
      <c r="R30" s="172">
        <v>115.2</v>
      </c>
      <c r="S30" s="133">
        <v>700</v>
      </c>
      <c r="T30" s="371">
        <f>IFERROR(SUM(R30*S30), "")</f>
        <v>80640</v>
      </c>
      <c r="U30" s="138"/>
      <c r="V30" s="133"/>
      <c r="W30" s="371"/>
      <c r="X30" s="138"/>
      <c r="Y30" s="133"/>
      <c r="Z30" s="137"/>
      <c r="AA30" s="139">
        <v>64</v>
      </c>
      <c r="AB30" s="133">
        <f>IFERROR(SUM(S30), "")</f>
        <v>700</v>
      </c>
      <c r="AC30" s="371">
        <f>IFERROR(SUM(AA30*AB30), "")</f>
        <v>44800</v>
      </c>
      <c r="AD30" s="138"/>
      <c r="AE30" s="133">
        <f>IFERROR(SUM(S30), "")</f>
        <v>700</v>
      </c>
      <c r="AF30" s="371">
        <f>IFERROR(SUM(AD30*AE30), "")</f>
        <v>0</v>
      </c>
    </row>
    <row r="31" spans="2:32" s="156" customFormat="1" ht="9.9499999999999993" customHeight="1">
      <c r="B31" s="339"/>
      <c r="C31" s="141" t="s">
        <v>300</v>
      </c>
      <c r="D31" s="143" t="s">
        <v>159</v>
      </c>
      <c r="E31" s="142" t="s">
        <v>299</v>
      </c>
      <c r="F31" s="143"/>
      <c r="G31" s="144">
        <f t="shared" si="29"/>
        <v>631</v>
      </c>
      <c r="H31" s="145">
        <f t="shared" si="30"/>
        <v>700</v>
      </c>
      <c r="I31" s="146">
        <f t="shared" si="31"/>
        <v>441700</v>
      </c>
      <c r="J31" s="143"/>
      <c r="K31" s="147">
        <f t="shared" si="32"/>
        <v>594</v>
      </c>
      <c r="L31" s="148">
        <f t="shared" si="33"/>
        <v>700</v>
      </c>
      <c r="M31" s="374">
        <f t="shared" si="34"/>
        <v>415800</v>
      </c>
      <c r="N31" s="157">
        <f t="shared" si="35"/>
        <v>37</v>
      </c>
      <c r="O31" s="148">
        <f t="shared" si="36"/>
        <v>700</v>
      </c>
      <c r="P31" s="148">
        <f t="shared" si="37"/>
        <v>25900</v>
      </c>
      <c r="Q31" s="149"/>
      <c r="R31" s="161">
        <v>594</v>
      </c>
      <c r="S31" s="148">
        <v>700</v>
      </c>
      <c r="T31" s="372">
        <f>IFERROR(SUM(R31*S31), "")</f>
        <v>415800</v>
      </c>
      <c r="U31" s="153"/>
      <c r="V31" s="148"/>
      <c r="W31" s="372"/>
      <c r="X31" s="153"/>
      <c r="Y31" s="148"/>
      <c r="Z31" s="152"/>
      <c r="AA31" s="154">
        <v>37</v>
      </c>
      <c r="AB31" s="148">
        <f>IFERROR(SUM(S31), "")</f>
        <v>700</v>
      </c>
      <c r="AC31" s="372">
        <f>IFERROR(SUM(AA31*AB31), "")</f>
        <v>25900</v>
      </c>
      <c r="AD31" s="153"/>
      <c r="AE31" s="148">
        <f>IFERROR(SUM(S31), "")</f>
        <v>700</v>
      </c>
      <c r="AF31" s="372">
        <f>IFERROR(SUM(AD31*AE31), "")</f>
        <v>0</v>
      </c>
    </row>
    <row r="32" spans="2:32" s="156" customFormat="1" ht="9.9499999999999993" customHeight="1">
      <c r="B32" s="364"/>
      <c r="C32" s="141" t="s">
        <v>301</v>
      </c>
      <c r="D32" s="143"/>
      <c r="E32" s="142"/>
      <c r="F32" s="143"/>
      <c r="G32" s="144">
        <f t="shared" si="29"/>
        <v>1492</v>
      </c>
      <c r="H32" s="145">
        <f t="shared" si="30"/>
        <v>650</v>
      </c>
      <c r="I32" s="146">
        <f t="shared" si="31"/>
        <v>969800</v>
      </c>
      <c r="J32" s="143"/>
      <c r="K32" s="147">
        <f t="shared" si="32"/>
        <v>1492</v>
      </c>
      <c r="L32" s="148">
        <f t="shared" si="33"/>
        <v>650</v>
      </c>
      <c r="M32" s="374">
        <f t="shared" si="34"/>
        <v>969800</v>
      </c>
      <c r="N32" s="157">
        <f t="shared" si="35"/>
        <v>0</v>
      </c>
      <c r="O32" s="148" t="str">
        <f t="shared" si="36"/>
        <v/>
      </c>
      <c r="P32" s="148">
        <f t="shared" si="37"/>
        <v>0</v>
      </c>
      <c r="Q32" s="149"/>
      <c r="R32" s="161"/>
      <c r="S32" s="148"/>
      <c r="T32" s="372"/>
      <c r="U32" s="153"/>
      <c r="V32" s="148"/>
      <c r="W32" s="372"/>
      <c r="X32" s="153">
        <v>1492</v>
      </c>
      <c r="Y32" s="148">
        <v>650</v>
      </c>
      <c r="Z32" s="152">
        <f>IFERROR(SUM(X32*Y32), "")</f>
        <v>969800</v>
      </c>
      <c r="AA32" s="154"/>
      <c r="AB32" s="148"/>
      <c r="AC32" s="372"/>
      <c r="AD32" s="153"/>
      <c r="AE32" s="148"/>
      <c r="AF32" s="372"/>
    </row>
    <row r="33" spans="2:32" s="156" customFormat="1" ht="9.9499999999999993" customHeight="1">
      <c r="B33" s="364"/>
      <c r="C33" s="141" t="s">
        <v>302</v>
      </c>
      <c r="D33" s="143"/>
      <c r="E33" s="142"/>
      <c r="F33" s="143"/>
      <c r="G33" s="144">
        <f t="shared" si="29"/>
        <v>0</v>
      </c>
      <c r="H33" s="145" t="str">
        <f t="shared" si="30"/>
        <v/>
      </c>
      <c r="I33" s="146">
        <f t="shared" si="31"/>
        <v>0</v>
      </c>
      <c r="J33" s="143"/>
      <c r="K33" s="147">
        <f t="shared" si="32"/>
        <v>0</v>
      </c>
      <c r="L33" s="148" t="str">
        <f t="shared" si="33"/>
        <v/>
      </c>
      <c r="M33" s="374">
        <f t="shared" si="34"/>
        <v>0</v>
      </c>
      <c r="N33" s="157">
        <f t="shared" si="35"/>
        <v>0</v>
      </c>
      <c r="O33" s="148" t="str">
        <f t="shared" si="36"/>
        <v/>
      </c>
      <c r="P33" s="148">
        <f t="shared" si="37"/>
        <v>0</v>
      </c>
      <c r="Q33" s="149"/>
      <c r="R33" s="161"/>
      <c r="S33" s="148"/>
      <c r="T33" s="372"/>
      <c r="U33" s="153"/>
      <c r="V33" s="148"/>
      <c r="W33" s="372"/>
      <c r="X33" s="153"/>
      <c r="Y33" s="148"/>
      <c r="Z33" s="152"/>
      <c r="AA33" s="154"/>
      <c r="AB33" s="148"/>
      <c r="AC33" s="372"/>
      <c r="AD33" s="153"/>
      <c r="AE33" s="148"/>
      <c r="AF33" s="372"/>
    </row>
    <row r="34" spans="2:32" s="156" customFormat="1" ht="9.9499999999999993" customHeight="1">
      <c r="B34" s="364"/>
      <c r="C34" s="141" t="s">
        <v>303</v>
      </c>
      <c r="D34" s="143"/>
      <c r="E34" s="142" t="s">
        <v>304</v>
      </c>
      <c r="F34" s="143"/>
      <c r="G34" s="144">
        <f t="shared" si="29"/>
        <v>904.2</v>
      </c>
      <c r="H34" s="145">
        <f t="shared" si="30"/>
        <v>700</v>
      </c>
      <c r="I34" s="146">
        <f t="shared" si="31"/>
        <v>632940</v>
      </c>
      <c r="J34" s="143"/>
      <c r="K34" s="147">
        <f t="shared" si="32"/>
        <v>613</v>
      </c>
      <c r="L34" s="148">
        <f t="shared" si="33"/>
        <v>700</v>
      </c>
      <c r="M34" s="374">
        <f t="shared" si="34"/>
        <v>429100</v>
      </c>
      <c r="N34" s="157">
        <f t="shared" si="35"/>
        <v>291.2</v>
      </c>
      <c r="O34" s="148">
        <f t="shared" si="36"/>
        <v>700</v>
      </c>
      <c r="P34" s="148">
        <f t="shared" si="37"/>
        <v>203840</v>
      </c>
      <c r="Q34" s="149"/>
      <c r="R34" s="161"/>
      <c r="S34" s="148"/>
      <c r="T34" s="372"/>
      <c r="U34" s="153">
        <v>227</v>
      </c>
      <c r="V34" s="148">
        <v>700</v>
      </c>
      <c r="W34" s="372">
        <f t="shared" ref="W34:W43" si="38">IFERROR(SUM(U34*V34), "")</f>
        <v>158900</v>
      </c>
      <c r="X34" s="153">
        <v>386</v>
      </c>
      <c r="Y34" s="148">
        <v>700</v>
      </c>
      <c r="Z34" s="152">
        <f t="shared" ref="Z34:Z39" si="39">IFERROR(SUM(X34*Y34), "")</f>
        <v>270200</v>
      </c>
      <c r="AA34" s="154">
        <v>176</v>
      </c>
      <c r="AB34" s="148">
        <v>700</v>
      </c>
      <c r="AC34" s="372">
        <f t="shared" ref="AC34:AC41" si="40">IFERROR(SUM(AA34*AB34), "")</f>
        <v>123200</v>
      </c>
      <c r="AD34" s="153">
        <v>115.2</v>
      </c>
      <c r="AE34" s="148">
        <v>700</v>
      </c>
      <c r="AF34" s="372">
        <f t="shared" ref="AF34:AF46" si="41">IFERROR(SUM(AD34*AE34), "")</f>
        <v>80640</v>
      </c>
    </row>
    <row r="35" spans="2:32" s="156" customFormat="1" ht="9.9499999999999993" customHeight="1">
      <c r="B35" s="364"/>
      <c r="C35" s="141" t="s">
        <v>305</v>
      </c>
      <c r="D35" s="143" t="s">
        <v>159</v>
      </c>
      <c r="E35" s="142" t="s">
        <v>304</v>
      </c>
      <c r="F35" s="143"/>
      <c r="G35" s="144">
        <f t="shared" si="29"/>
        <v>1760.8</v>
      </c>
      <c r="H35" s="145">
        <f t="shared" si="30"/>
        <v>700</v>
      </c>
      <c r="I35" s="146">
        <f t="shared" si="31"/>
        <v>1232560</v>
      </c>
      <c r="J35" s="143"/>
      <c r="K35" s="147">
        <f t="shared" si="32"/>
        <v>965</v>
      </c>
      <c r="L35" s="148">
        <f t="shared" si="33"/>
        <v>700</v>
      </c>
      <c r="M35" s="374">
        <f t="shared" si="34"/>
        <v>675500</v>
      </c>
      <c r="N35" s="157">
        <f t="shared" si="35"/>
        <v>795.8</v>
      </c>
      <c r="O35" s="148">
        <f t="shared" si="36"/>
        <v>700</v>
      </c>
      <c r="P35" s="148">
        <f t="shared" si="37"/>
        <v>557060</v>
      </c>
      <c r="Q35" s="149"/>
      <c r="R35" s="161">
        <v>522</v>
      </c>
      <c r="S35" s="148">
        <v>700</v>
      </c>
      <c r="T35" s="372">
        <f t="shared" ref="T35:T41" si="42">IFERROR(SUM(R35*S35), "")</f>
        <v>365400</v>
      </c>
      <c r="U35" s="153">
        <v>207</v>
      </c>
      <c r="V35" s="148">
        <f t="shared" ref="V35:V41" si="43">IFERROR(SUM(S35), "")</f>
        <v>700</v>
      </c>
      <c r="W35" s="372">
        <f t="shared" si="38"/>
        <v>144900</v>
      </c>
      <c r="X35" s="153">
        <v>236</v>
      </c>
      <c r="Y35" s="148">
        <f>IFERROR(SUM(S35), "")</f>
        <v>700</v>
      </c>
      <c r="Z35" s="152">
        <f t="shared" si="39"/>
        <v>165200</v>
      </c>
      <c r="AA35" s="154">
        <v>568.4</v>
      </c>
      <c r="AB35" s="148">
        <f t="shared" ref="AB35:AB41" si="44">IFERROR(SUM(S35), "")</f>
        <v>700</v>
      </c>
      <c r="AC35" s="372">
        <f t="shared" si="40"/>
        <v>397880</v>
      </c>
      <c r="AD35" s="153">
        <v>227.4</v>
      </c>
      <c r="AE35" s="148">
        <f t="shared" ref="AE35:AE41" si="45">IFERROR(SUM(S35), "")</f>
        <v>700</v>
      </c>
      <c r="AF35" s="372">
        <f t="shared" si="41"/>
        <v>159180</v>
      </c>
    </row>
    <row r="36" spans="2:32" s="156" customFormat="1" ht="9.9499999999999993" customHeight="1">
      <c r="B36" s="364"/>
      <c r="C36" s="141" t="s">
        <v>306</v>
      </c>
      <c r="D36" s="143" t="s">
        <v>159</v>
      </c>
      <c r="E36" s="142" t="s">
        <v>304</v>
      </c>
      <c r="F36" s="143"/>
      <c r="G36" s="144">
        <f t="shared" si="29"/>
        <v>1578.5</v>
      </c>
      <c r="H36" s="145">
        <f t="shared" si="30"/>
        <v>700</v>
      </c>
      <c r="I36" s="146">
        <f t="shared" si="31"/>
        <v>1104950</v>
      </c>
      <c r="J36" s="143"/>
      <c r="K36" s="147">
        <f t="shared" si="32"/>
        <v>1454.5</v>
      </c>
      <c r="L36" s="148">
        <f t="shared" si="33"/>
        <v>700</v>
      </c>
      <c r="M36" s="374">
        <f t="shared" si="34"/>
        <v>1018150</v>
      </c>
      <c r="N36" s="157">
        <f t="shared" si="35"/>
        <v>124</v>
      </c>
      <c r="O36" s="148">
        <f t="shared" si="36"/>
        <v>700</v>
      </c>
      <c r="P36" s="148">
        <f t="shared" si="37"/>
        <v>86800</v>
      </c>
      <c r="Q36" s="149"/>
      <c r="R36" s="161">
        <v>944</v>
      </c>
      <c r="S36" s="148">
        <v>700</v>
      </c>
      <c r="T36" s="372">
        <f t="shared" si="42"/>
        <v>660800</v>
      </c>
      <c r="U36" s="153">
        <v>132</v>
      </c>
      <c r="V36" s="148">
        <f t="shared" si="43"/>
        <v>700</v>
      </c>
      <c r="W36" s="372">
        <f t="shared" si="38"/>
        <v>92400</v>
      </c>
      <c r="X36" s="153">
        <v>378.5</v>
      </c>
      <c r="Y36" s="148">
        <f>IFERROR(SUM(S36), "")</f>
        <v>700</v>
      </c>
      <c r="Z36" s="152">
        <f t="shared" si="39"/>
        <v>264950</v>
      </c>
      <c r="AA36" s="154">
        <v>96</v>
      </c>
      <c r="AB36" s="148">
        <f t="shared" si="44"/>
        <v>700</v>
      </c>
      <c r="AC36" s="372">
        <f t="shared" si="40"/>
        <v>67200</v>
      </c>
      <c r="AD36" s="153">
        <v>28</v>
      </c>
      <c r="AE36" s="148">
        <f t="shared" si="45"/>
        <v>700</v>
      </c>
      <c r="AF36" s="372">
        <f t="shared" si="41"/>
        <v>19600</v>
      </c>
    </row>
    <row r="37" spans="2:32" s="156" customFormat="1" ht="9.9499999999999993" customHeight="1">
      <c r="B37" s="364"/>
      <c r="C37" s="141" t="s">
        <v>307</v>
      </c>
      <c r="D37" s="143" t="s">
        <v>159</v>
      </c>
      <c r="E37" s="142" t="s">
        <v>299</v>
      </c>
      <c r="F37" s="143"/>
      <c r="G37" s="144">
        <f t="shared" si="29"/>
        <v>644.29999999999995</v>
      </c>
      <c r="H37" s="145">
        <f t="shared" si="30"/>
        <v>630</v>
      </c>
      <c r="I37" s="146">
        <f t="shared" si="31"/>
        <v>405909</v>
      </c>
      <c r="J37" s="143"/>
      <c r="K37" s="147">
        <f t="shared" si="32"/>
        <v>533</v>
      </c>
      <c r="L37" s="148">
        <f t="shared" si="33"/>
        <v>630</v>
      </c>
      <c r="M37" s="374">
        <f t="shared" si="34"/>
        <v>335790</v>
      </c>
      <c r="N37" s="157">
        <f t="shared" si="35"/>
        <v>111.3</v>
      </c>
      <c r="O37" s="148">
        <f t="shared" si="36"/>
        <v>630</v>
      </c>
      <c r="P37" s="148">
        <f t="shared" si="37"/>
        <v>70119</v>
      </c>
      <c r="Q37" s="149"/>
      <c r="R37" s="161">
        <v>384</v>
      </c>
      <c r="S37" s="148">
        <v>630</v>
      </c>
      <c r="T37" s="372">
        <f t="shared" si="42"/>
        <v>241920</v>
      </c>
      <c r="U37" s="153">
        <v>48</v>
      </c>
      <c r="V37" s="148">
        <f t="shared" si="43"/>
        <v>630</v>
      </c>
      <c r="W37" s="372">
        <f t="shared" si="38"/>
        <v>30240</v>
      </c>
      <c r="X37" s="153">
        <v>101</v>
      </c>
      <c r="Y37" s="148">
        <f>IFERROR(SUM(S37), "")</f>
        <v>630</v>
      </c>
      <c r="Z37" s="152">
        <f t="shared" si="39"/>
        <v>63630</v>
      </c>
      <c r="AA37" s="154">
        <v>93.3</v>
      </c>
      <c r="AB37" s="148">
        <f t="shared" si="44"/>
        <v>630</v>
      </c>
      <c r="AC37" s="372">
        <f t="shared" si="40"/>
        <v>58779</v>
      </c>
      <c r="AD37" s="153">
        <v>18</v>
      </c>
      <c r="AE37" s="148">
        <f t="shared" si="45"/>
        <v>630</v>
      </c>
      <c r="AF37" s="372">
        <f t="shared" si="41"/>
        <v>11340</v>
      </c>
    </row>
    <row r="38" spans="2:32" s="156" customFormat="1" ht="9.9499999999999993" customHeight="1">
      <c r="B38" s="364"/>
      <c r="C38" s="141" t="s">
        <v>308</v>
      </c>
      <c r="D38" s="143" t="s">
        <v>159</v>
      </c>
      <c r="E38" s="142" t="s">
        <v>304</v>
      </c>
      <c r="F38" s="143"/>
      <c r="G38" s="144">
        <f t="shared" si="29"/>
        <v>3593.5</v>
      </c>
      <c r="H38" s="145">
        <f t="shared" si="30"/>
        <v>630</v>
      </c>
      <c r="I38" s="146">
        <f t="shared" si="31"/>
        <v>2263905</v>
      </c>
      <c r="J38" s="143"/>
      <c r="K38" s="147">
        <f t="shared" si="32"/>
        <v>2789.3</v>
      </c>
      <c r="L38" s="148">
        <f t="shared" si="33"/>
        <v>630</v>
      </c>
      <c r="M38" s="374">
        <f t="shared" si="34"/>
        <v>1757259</v>
      </c>
      <c r="N38" s="157">
        <f t="shared" si="35"/>
        <v>804.2</v>
      </c>
      <c r="O38" s="148">
        <f t="shared" si="36"/>
        <v>630</v>
      </c>
      <c r="P38" s="148">
        <f t="shared" si="37"/>
        <v>506646</v>
      </c>
      <c r="Q38" s="149"/>
      <c r="R38" s="161">
        <v>2166.4</v>
      </c>
      <c r="S38" s="148">
        <v>630</v>
      </c>
      <c r="T38" s="372">
        <f t="shared" si="42"/>
        <v>1364832</v>
      </c>
      <c r="U38" s="153">
        <v>378</v>
      </c>
      <c r="V38" s="148">
        <f t="shared" si="43"/>
        <v>630</v>
      </c>
      <c r="W38" s="372">
        <f t="shared" si="38"/>
        <v>238140</v>
      </c>
      <c r="X38" s="153">
        <v>244.9</v>
      </c>
      <c r="Y38" s="148">
        <f>IFERROR(SUM(S38), "")</f>
        <v>630</v>
      </c>
      <c r="Z38" s="152">
        <f t="shared" si="39"/>
        <v>154287</v>
      </c>
      <c r="AA38" s="154">
        <v>336</v>
      </c>
      <c r="AB38" s="148">
        <f t="shared" si="44"/>
        <v>630</v>
      </c>
      <c r="AC38" s="372">
        <f t="shared" si="40"/>
        <v>211680</v>
      </c>
      <c r="AD38" s="153">
        <v>468.2</v>
      </c>
      <c r="AE38" s="148">
        <f t="shared" si="45"/>
        <v>630</v>
      </c>
      <c r="AF38" s="372">
        <f t="shared" si="41"/>
        <v>294966</v>
      </c>
    </row>
    <row r="39" spans="2:32" s="156" customFormat="1" ht="9.9499999999999993" customHeight="1">
      <c r="B39" s="364"/>
      <c r="C39" s="141" t="s">
        <v>309</v>
      </c>
      <c r="D39" s="143" t="s">
        <v>159</v>
      </c>
      <c r="E39" s="142" t="s">
        <v>304</v>
      </c>
      <c r="F39" s="143"/>
      <c r="G39" s="144">
        <f t="shared" si="29"/>
        <v>1755.1</v>
      </c>
      <c r="H39" s="145">
        <f t="shared" si="30"/>
        <v>630</v>
      </c>
      <c r="I39" s="146">
        <f t="shared" si="31"/>
        <v>1105713</v>
      </c>
      <c r="J39" s="143"/>
      <c r="K39" s="147">
        <f t="shared" si="32"/>
        <v>1341.7</v>
      </c>
      <c r="L39" s="148">
        <f t="shared" si="33"/>
        <v>630</v>
      </c>
      <c r="M39" s="374">
        <f t="shared" si="34"/>
        <v>845271</v>
      </c>
      <c r="N39" s="157">
        <f t="shared" si="35"/>
        <v>413.4</v>
      </c>
      <c r="O39" s="148">
        <f t="shared" si="36"/>
        <v>630</v>
      </c>
      <c r="P39" s="148">
        <f t="shared" si="37"/>
        <v>260442</v>
      </c>
      <c r="Q39" s="149"/>
      <c r="R39" s="161">
        <v>1184.2</v>
      </c>
      <c r="S39" s="148">
        <v>630</v>
      </c>
      <c r="T39" s="372">
        <f t="shared" si="42"/>
        <v>746046</v>
      </c>
      <c r="U39" s="153">
        <v>123</v>
      </c>
      <c r="V39" s="148">
        <f t="shared" si="43"/>
        <v>630</v>
      </c>
      <c r="W39" s="372">
        <f t="shared" si="38"/>
        <v>77490</v>
      </c>
      <c r="X39" s="153">
        <v>34.5</v>
      </c>
      <c r="Y39" s="148">
        <f>IFERROR(SUM(S39), "")</f>
        <v>630</v>
      </c>
      <c r="Z39" s="152">
        <f t="shared" si="39"/>
        <v>21735</v>
      </c>
      <c r="AA39" s="154">
        <v>215.2</v>
      </c>
      <c r="AB39" s="148">
        <f t="shared" si="44"/>
        <v>630</v>
      </c>
      <c r="AC39" s="372">
        <f t="shared" si="40"/>
        <v>135576</v>
      </c>
      <c r="AD39" s="153">
        <v>198.2</v>
      </c>
      <c r="AE39" s="148">
        <f t="shared" si="45"/>
        <v>630</v>
      </c>
      <c r="AF39" s="372">
        <f t="shared" si="41"/>
        <v>124866</v>
      </c>
    </row>
    <row r="40" spans="2:32" s="156" customFormat="1" ht="9.9499999999999993" customHeight="1">
      <c r="B40" s="364"/>
      <c r="C40" s="141" t="s">
        <v>310</v>
      </c>
      <c r="D40" s="143" t="s">
        <v>159</v>
      </c>
      <c r="E40" s="142" t="s">
        <v>299</v>
      </c>
      <c r="F40" s="143"/>
      <c r="G40" s="144">
        <f t="shared" si="29"/>
        <v>323</v>
      </c>
      <c r="H40" s="145">
        <f t="shared" si="30"/>
        <v>700</v>
      </c>
      <c r="I40" s="146">
        <f t="shared" si="31"/>
        <v>226100</v>
      </c>
      <c r="J40" s="143"/>
      <c r="K40" s="147">
        <f t="shared" si="32"/>
        <v>312</v>
      </c>
      <c r="L40" s="148">
        <f t="shared" si="33"/>
        <v>700</v>
      </c>
      <c r="M40" s="374">
        <f t="shared" si="34"/>
        <v>218400</v>
      </c>
      <c r="N40" s="157">
        <f t="shared" si="35"/>
        <v>11</v>
      </c>
      <c r="O40" s="148">
        <f t="shared" si="36"/>
        <v>700</v>
      </c>
      <c r="P40" s="148">
        <f t="shared" si="37"/>
        <v>7700</v>
      </c>
      <c r="Q40" s="149"/>
      <c r="R40" s="161">
        <v>264</v>
      </c>
      <c r="S40" s="148">
        <v>700</v>
      </c>
      <c r="T40" s="372">
        <f t="shared" si="42"/>
        <v>184800</v>
      </c>
      <c r="U40" s="153">
        <v>48</v>
      </c>
      <c r="V40" s="148">
        <f t="shared" si="43"/>
        <v>700</v>
      </c>
      <c r="W40" s="372">
        <f t="shared" si="38"/>
        <v>33600</v>
      </c>
      <c r="X40" s="153"/>
      <c r="Y40" s="148"/>
      <c r="Z40" s="152"/>
      <c r="AA40" s="154">
        <v>11</v>
      </c>
      <c r="AB40" s="148">
        <f t="shared" si="44"/>
        <v>700</v>
      </c>
      <c r="AC40" s="372">
        <f t="shared" si="40"/>
        <v>7700</v>
      </c>
      <c r="AD40" s="153"/>
      <c r="AE40" s="148">
        <f t="shared" si="45"/>
        <v>700</v>
      </c>
      <c r="AF40" s="372">
        <f t="shared" si="41"/>
        <v>0</v>
      </c>
    </row>
    <row r="41" spans="2:32" s="156" customFormat="1" ht="9.9499999999999993" customHeight="1">
      <c r="B41" s="364"/>
      <c r="C41" s="141" t="s">
        <v>311</v>
      </c>
      <c r="D41" s="142"/>
      <c r="E41" s="142"/>
      <c r="F41" s="143"/>
      <c r="G41" s="144">
        <f t="shared" si="29"/>
        <v>2009</v>
      </c>
      <c r="H41" s="145">
        <f t="shared" si="30"/>
        <v>300</v>
      </c>
      <c r="I41" s="146">
        <f t="shared" si="31"/>
        <v>602700</v>
      </c>
      <c r="J41" s="143"/>
      <c r="K41" s="147">
        <f t="shared" si="32"/>
        <v>1554</v>
      </c>
      <c r="L41" s="148">
        <f t="shared" si="33"/>
        <v>300</v>
      </c>
      <c r="M41" s="374">
        <f t="shared" si="34"/>
        <v>466200</v>
      </c>
      <c r="N41" s="157">
        <f t="shared" si="35"/>
        <v>455</v>
      </c>
      <c r="O41" s="148">
        <f t="shared" si="36"/>
        <v>300</v>
      </c>
      <c r="P41" s="148">
        <f t="shared" si="37"/>
        <v>136500</v>
      </c>
      <c r="Q41" s="149"/>
      <c r="R41" s="161">
        <v>1512</v>
      </c>
      <c r="S41" s="148">
        <v>300</v>
      </c>
      <c r="T41" s="372">
        <f t="shared" si="42"/>
        <v>453600</v>
      </c>
      <c r="U41" s="153">
        <v>42</v>
      </c>
      <c r="V41" s="148">
        <f t="shared" si="43"/>
        <v>300</v>
      </c>
      <c r="W41" s="372">
        <f t="shared" si="38"/>
        <v>12600</v>
      </c>
      <c r="X41" s="153"/>
      <c r="Y41" s="148"/>
      <c r="Z41" s="152"/>
      <c r="AA41" s="154">
        <v>425</v>
      </c>
      <c r="AB41" s="148">
        <f t="shared" si="44"/>
        <v>300</v>
      </c>
      <c r="AC41" s="372">
        <f t="shared" si="40"/>
        <v>127500</v>
      </c>
      <c r="AD41" s="153">
        <v>30</v>
      </c>
      <c r="AE41" s="148">
        <f t="shared" si="45"/>
        <v>300</v>
      </c>
      <c r="AF41" s="372">
        <f t="shared" si="41"/>
        <v>9000</v>
      </c>
    </row>
    <row r="42" spans="2:32" s="156" customFormat="1" ht="9.9499999999999993" customHeight="1">
      <c r="B42" s="364"/>
      <c r="C42" s="141" t="s">
        <v>312</v>
      </c>
      <c r="D42" s="142"/>
      <c r="E42" s="142" t="s">
        <v>313</v>
      </c>
      <c r="F42" s="143"/>
      <c r="G42" s="144">
        <f t="shared" si="29"/>
        <v>3</v>
      </c>
      <c r="H42" s="145">
        <f t="shared" si="30"/>
        <v>15000</v>
      </c>
      <c r="I42" s="146">
        <f t="shared" si="31"/>
        <v>45000</v>
      </c>
      <c r="J42" s="143"/>
      <c r="K42" s="147">
        <f t="shared" si="32"/>
        <v>2</v>
      </c>
      <c r="L42" s="148">
        <f t="shared" si="33"/>
        <v>15000</v>
      </c>
      <c r="M42" s="374">
        <f t="shared" si="34"/>
        <v>30000</v>
      </c>
      <c r="N42" s="157">
        <f t="shared" si="35"/>
        <v>1</v>
      </c>
      <c r="O42" s="148">
        <f t="shared" si="36"/>
        <v>15000</v>
      </c>
      <c r="P42" s="148">
        <f t="shared" si="37"/>
        <v>15000</v>
      </c>
      <c r="Q42" s="149"/>
      <c r="R42" s="161"/>
      <c r="S42" s="148"/>
      <c r="T42" s="372"/>
      <c r="U42" s="153">
        <v>1</v>
      </c>
      <c r="V42" s="148">
        <v>15000</v>
      </c>
      <c r="W42" s="372">
        <f t="shared" si="38"/>
        <v>15000</v>
      </c>
      <c r="X42" s="153">
        <v>1</v>
      </c>
      <c r="Y42" s="148">
        <v>15000</v>
      </c>
      <c r="Z42" s="152">
        <f>IFERROR(SUM(X42*Y42), "")</f>
        <v>15000</v>
      </c>
      <c r="AA42" s="154"/>
      <c r="AB42" s="148"/>
      <c r="AC42" s="372"/>
      <c r="AD42" s="153">
        <v>1</v>
      </c>
      <c r="AE42" s="148">
        <v>15000</v>
      </c>
      <c r="AF42" s="372">
        <f t="shared" si="41"/>
        <v>15000</v>
      </c>
    </row>
    <row r="43" spans="2:32" s="156" customFormat="1" ht="9.9499999999999993" customHeight="1">
      <c r="B43" s="364"/>
      <c r="C43" s="141" t="s">
        <v>314</v>
      </c>
      <c r="D43" s="142"/>
      <c r="E43" s="142"/>
      <c r="F43" s="143"/>
      <c r="G43" s="144">
        <f t="shared" si="29"/>
        <v>250</v>
      </c>
      <c r="H43" s="145">
        <f t="shared" si="30"/>
        <v>450</v>
      </c>
      <c r="I43" s="146">
        <f t="shared" si="31"/>
        <v>112500</v>
      </c>
      <c r="J43" s="143"/>
      <c r="K43" s="147">
        <f t="shared" si="32"/>
        <v>190</v>
      </c>
      <c r="L43" s="148">
        <f t="shared" si="33"/>
        <v>450</v>
      </c>
      <c r="M43" s="374">
        <f t="shared" si="34"/>
        <v>85500</v>
      </c>
      <c r="N43" s="157">
        <f t="shared" si="35"/>
        <v>60</v>
      </c>
      <c r="O43" s="148">
        <f t="shared" si="36"/>
        <v>450</v>
      </c>
      <c r="P43" s="148">
        <f t="shared" si="37"/>
        <v>27000</v>
      </c>
      <c r="Q43" s="149"/>
      <c r="R43" s="161">
        <v>190</v>
      </c>
      <c r="S43" s="148">
        <v>450</v>
      </c>
      <c r="T43" s="372">
        <f>IFERROR(SUM(R43*S43), "")</f>
        <v>85500</v>
      </c>
      <c r="U43" s="153"/>
      <c r="V43" s="148"/>
      <c r="W43" s="372">
        <f t="shared" si="38"/>
        <v>0</v>
      </c>
      <c r="X43" s="153"/>
      <c r="Y43" s="148"/>
      <c r="Z43" s="152"/>
      <c r="AA43" s="154">
        <v>60</v>
      </c>
      <c r="AB43" s="148">
        <f>IFERROR(SUM(S43), "")</f>
        <v>450</v>
      </c>
      <c r="AC43" s="372">
        <f>IFERROR(SUM(AA43*AB43), "")</f>
        <v>27000</v>
      </c>
      <c r="AD43" s="153"/>
      <c r="AE43" s="148">
        <f>IFERROR(SUM(S43), "")</f>
        <v>450</v>
      </c>
      <c r="AF43" s="372">
        <f t="shared" si="41"/>
        <v>0</v>
      </c>
    </row>
    <row r="44" spans="2:32" s="156" customFormat="1" ht="9.9499999999999993" customHeight="1">
      <c r="B44" s="364"/>
      <c r="C44" s="141" t="s">
        <v>315</v>
      </c>
      <c r="D44" s="142"/>
      <c r="E44" s="142"/>
      <c r="F44" s="143"/>
      <c r="G44" s="144">
        <f t="shared" si="29"/>
        <v>10</v>
      </c>
      <c r="H44" s="145">
        <f t="shared" si="30"/>
        <v>2200</v>
      </c>
      <c r="I44" s="146">
        <f t="shared" si="31"/>
        <v>22000</v>
      </c>
      <c r="J44" s="143"/>
      <c r="K44" s="147">
        <f t="shared" si="32"/>
        <v>3</v>
      </c>
      <c r="L44" s="148">
        <f t="shared" si="33"/>
        <v>2200</v>
      </c>
      <c r="M44" s="374">
        <f t="shared" si="34"/>
        <v>6600</v>
      </c>
      <c r="N44" s="157">
        <f t="shared" si="35"/>
        <v>7</v>
      </c>
      <c r="O44" s="148">
        <f t="shared" si="36"/>
        <v>2200</v>
      </c>
      <c r="P44" s="148">
        <f t="shared" si="37"/>
        <v>15400</v>
      </c>
      <c r="Q44" s="149"/>
      <c r="R44" s="161">
        <v>3</v>
      </c>
      <c r="S44" s="148">
        <v>2200</v>
      </c>
      <c r="T44" s="372">
        <f>IFERROR(SUM(R44*S44), "")</f>
        <v>6600</v>
      </c>
      <c r="U44" s="153"/>
      <c r="V44" s="148"/>
      <c r="W44" s="372"/>
      <c r="X44" s="153"/>
      <c r="Y44" s="148"/>
      <c r="Z44" s="152"/>
      <c r="AA44" s="154">
        <v>5</v>
      </c>
      <c r="AB44" s="148">
        <f>IFERROR(SUM(S44), "")</f>
        <v>2200</v>
      </c>
      <c r="AC44" s="372">
        <f>IFERROR(SUM(AA44*AB44), "")</f>
        <v>11000</v>
      </c>
      <c r="AD44" s="153">
        <v>2</v>
      </c>
      <c r="AE44" s="148">
        <f>IFERROR(SUM(S44), "")</f>
        <v>2200</v>
      </c>
      <c r="AF44" s="372">
        <f t="shared" si="41"/>
        <v>4400</v>
      </c>
    </row>
    <row r="45" spans="2:32" s="156" customFormat="1" ht="9.9499999999999993" customHeight="1">
      <c r="B45" s="364"/>
      <c r="C45" s="141" t="s">
        <v>316</v>
      </c>
      <c r="D45" s="142"/>
      <c r="E45" s="142"/>
      <c r="F45" s="143"/>
      <c r="G45" s="144">
        <f t="shared" si="29"/>
        <v>1041</v>
      </c>
      <c r="H45" s="145">
        <f t="shared" si="30"/>
        <v>250</v>
      </c>
      <c r="I45" s="146">
        <f t="shared" si="31"/>
        <v>260250</v>
      </c>
      <c r="J45" s="143"/>
      <c r="K45" s="147">
        <f t="shared" si="32"/>
        <v>711</v>
      </c>
      <c r="L45" s="148">
        <f t="shared" si="33"/>
        <v>250</v>
      </c>
      <c r="M45" s="374">
        <f t="shared" si="34"/>
        <v>177750</v>
      </c>
      <c r="N45" s="157">
        <f t="shared" si="35"/>
        <v>330</v>
      </c>
      <c r="O45" s="148">
        <f t="shared" si="36"/>
        <v>250</v>
      </c>
      <c r="P45" s="148">
        <f t="shared" si="37"/>
        <v>82500</v>
      </c>
      <c r="Q45" s="149"/>
      <c r="R45" s="161">
        <v>575</v>
      </c>
      <c r="S45" s="148">
        <v>250</v>
      </c>
      <c r="T45" s="372">
        <f>IFERROR(SUM(R45*S45), "")</f>
        <v>143750</v>
      </c>
      <c r="U45" s="153">
        <v>82</v>
      </c>
      <c r="V45" s="148">
        <f>IFERROR(SUM(S45), "")</f>
        <v>250</v>
      </c>
      <c r="W45" s="372">
        <f>IFERROR(SUM(U45*V45), "")</f>
        <v>20500</v>
      </c>
      <c r="X45" s="153">
        <v>54</v>
      </c>
      <c r="Y45" s="148">
        <f>IFERROR(SUM(S45), "")</f>
        <v>250</v>
      </c>
      <c r="Z45" s="152">
        <f>IFERROR(SUM(X45*Y45), "")</f>
        <v>13500</v>
      </c>
      <c r="AA45" s="154">
        <v>210</v>
      </c>
      <c r="AB45" s="148">
        <f>IFERROR(SUM(S45), "")</f>
        <v>250</v>
      </c>
      <c r="AC45" s="372">
        <f>IFERROR(SUM(AA45*AB45), "")</f>
        <v>52500</v>
      </c>
      <c r="AD45" s="153">
        <v>120</v>
      </c>
      <c r="AE45" s="148">
        <f>IFERROR(SUM(S45), "")</f>
        <v>250</v>
      </c>
      <c r="AF45" s="372">
        <f t="shared" si="41"/>
        <v>30000</v>
      </c>
    </row>
    <row r="46" spans="2:32" s="156" customFormat="1" ht="9.9499999999999993" customHeight="1">
      <c r="B46" s="364"/>
      <c r="C46" s="141" t="s">
        <v>317</v>
      </c>
      <c r="D46" s="142"/>
      <c r="E46" s="142"/>
      <c r="F46" s="143"/>
      <c r="G46" s="144">
        <f t="shared" si="29"/>
        <v>5</v>
      </c>
      <c r="H46" s="145">
        <f t="shared" si="30"/>
        <v>56000</v>
      </c>
      <c r="I46" s="146">
        <f t="shared" si="31"/>
        <v>280000</v>
      </c>
      <c r="J46" s="143"/>
      <c r="K46" s="147">
        <f t="shared" si="32"/>
        <v>3</v>
      </c>
      <c r="L46" s="148">
        <f t="shared" si="33"/>
        <v>46666.666666666664</v>
      </c>
      <c r="M46" s="374">
        <f t="shared" si="34"/>
        <v>140000</v>
      </c>
      <c r="N46" s="157">
        <f t="shared" si="35"/>
        <v>2</v>
      </c>
      <c r="O46" s="148">
        <f t="shared" si="36"/>
        <v>70000</v>
      </c>
      <c r="P46" s="148">
        <f t="shared" si="37"/>
        <v>140000</v>
      </c>
      <c r="Q46" s="149"/>
      <c r="R46" s="161">
        <v>1</v>
      </c>
      <c r="S46" s="148">
        <v>100000</v>
      </c>
      <c r="T46" s="372">
        <f>IFERROR(SUM(R46*S46), "")</f>
        <v>100000</v>
      </c>
      <c r="U46" s="153">
        <v>1</v>
      </c>
      <c r="V46" s="148">
        <v>20000</v>
      </c>
      <c r="W46" s="372">
        <f>IFERROR(SUM(U46*V46), "")</f>
        <v>20000</v>
      </c>
      <c r="X46" s="153">
        <v>1</v>
      </c>
      <c r="Y46" s="148">
        <v>20000</v>
      </c>
      <c r="Z46" s="152">
        <f>IFERROR(SUM(X46*Y46), "")</f>
        <v>20000</v>
      </c>
      <c r="AA46" s="154">
        <v>1</v>
      </c>
      <c r="AB46" s="148">
        <f>IFERROR(SUM(S46), "")</f>
        <v>100000</v>
      </c>
      <c r="AC46" s="372">
        <f>IFERROR(SUM(AA46*AB46), "")</f>
        <v>100000</v>
      </c>
      <c r="AD46" s="153">
        <v>1</v>
      </c>
      <c r="AE46" s="148">
        <v>40000</v>
      </c>
      <c r="AF46" s="372">
        <f t="shared" si="41"/>
        <v>40000</v>
      </c>
    </row>
    <row r="47" spans="2:32" s="156" customFormat="1" ht="9.9499999999999993" customHeight="1">
      <c r="B47" s="364"/>
      <c r="C47" s="141"/>
      <c r="D47" s="142"/>
      <c r="E47" s="142"/>
      <c r="F47" s="143"/>
      <c r="G47" s="144"/>
      <c r="H47" s="145"/>
      <c r="I47" s="158">
        <f t="shared" si="31"/>
        <v>9831467</v>
      </c>
      <c r="J47" s="143"/>
      <c r="K47" s="159"/>
      <c r="L47" s="148"/>
      <c r="M47" s="397">
        <f t="shared" si="34"/>
        <v>7651760</v>
      </c>
      <c r="N47" s="157"/>
      <c r="O47" s="148"/>
      <c r="P47" s="288">
        <f t="shared" si="37"/>
        <v>2179707</v>
      </c>
      <c r="Q47" s="149"/>
      <c r="R47" s="161"/>
      <c r="S47" s="162" t="s">
        <v>318</v>
      </c>
      <c r="T47" s="375">
        <f>IFERROR(SUM(T30:T46), "")</f>
        <v>4849688</v>
      </c>
      <c r="U47" s="153"/>
      <c r="V47" s="164" t="s">
        <v>288</v>
      </c>
      <c r="W47" s="375">
        <f>IFERROR(SUM(W30:W46), "")</f>
        <v>843770</v>
      </c>
      <c r="X47" s="153"/>
      <c r="Y47" s="164" t="s">
        <v>288</v>
      </c>
      <c r="Z47" s="173">
        <f>IFERROR(SUM(Z30:Z46), "")</f>
        <v>1958302</v>
      </c>
      <c r="AA47" s="154"/>
      <c r="AB47" s="164" t="s">
        <v>288</v>
      </c>
      <c r="AC47" s="375">
        <f>IFERROR(SUM(AC30:AC46), "")</f>
        <v>1390715</v>
      </c>
      <c r="AD47" s="153"/>
      <c r="AE47" s="164" t="s">
        <v>288</v>
      </c>
      <c r="AF47" s="375">
        <f>IFERROR(SUM(AF30:AF46), "")</f>
        <v>788992</v>
      </c>
    </row>
    <row r="48" spans="2:32" s="156" customFormat="1" ht="9.9499999999999993" customHeight="1">
      <c r="B48" s="364"/>
      <c r="C48" s="165"/>
      <c r="D48" s="166"/>
      <c r="E48" s="166"/>
      <c r="F48" s="167"/>
      <c r="G48" s="168"/>
      <c r="H48" s="169"/>
      <c r="I48" s="170"/>
      <c r="J48" s="167"/>
      <c r="K48" s="147"/>
      <c r="L48" s="148"/>
      <c r="M48" s="374"/>
      <c r="N48" s="157"/>
      <c r="O48" s="148"/>
      <c r="P48" s="148"/>
      <c r="Q48" s="149"/>
      <c r="R48" s="161"/>
      <c r="S48" s="162"/>
      <c r="T48" s="375"/>
      <c r="U48" s="153"/>
      <c r="V48" s="148">
        <f>IFERROR(SUM(S48), "")</f>
        <v>0</v>
      </c>
      <c r="W48" s="374"/>
      <c r="X48" s="148"/>
      <c r="Y48" s="148">
        <f>IFERROR(SUM(S48), "")</f>
        <v>0</v>
      </c>
      <c r="Z48" s="155"/>
      <c r="AA48" s="154"/>
      <c r="AB48" s="148">
        <f t="shared" ref="AB48:AB57" si="46">IFERROR(SUM(S48), "")</f>
        <v>0</v>
      </c>
      <c r="AC48" s="374"/>
      <c r="AD48" s="153"/>
      <c r="AE48" s="148">
        <f t="shared" ref="AE48:AE57" si="47">IFERROR(SUM(S48), "")</f>
        <v>0</v>
      </c>
      <c r="AF48" s="374"/>
    </row>
    <row r="49" spans="2:32" s="140" customFormat="1" ht="9.9499999999999993" customHeight="1">
      <c r="B49" s="338" t="s">
        <v>319</v>
      </c>
      <c r="C49" s="174" t="s">
        <v>320</v>
      </c>
      <c r="D49" s="127"/>
      <c r="E49" s="127"/>
      <c r="F49" s="128"/>
      <c r="G49" s="129"/>
      <c r="H49" s="130"/>
      <c r="I49" s="175">
        <f>IFERROR(SUM(G49*H49), "")</f>
        <v>0</v>
      </c>
      <c r="J49" s="128"/>
      <c r="K49" s="132"/>
      <c r="L49" s="133"/>
      <c r="M49" s="376">
        <f t="shared" ref="M49:M69" si="48">IFERROR(SUM(T49+W49+Z49), "")</f>
        <v>0</v>
      </c>
      <c r="N49" s="177"/>
      <c r="O49" s="133"/>
      <c r="P49" s="133"/>
      <c r="Q49" s="134"/>
      <c r="R49" s="172"/>
      <c r="S49" s="133"/>
      <c r="T49" s="371"/>
      <c r="U49" s="138"/>
      <c r="V49" s="133">
        <f>IFERROR(SUM(S49), "")</f>
        <v>0</v>
      </c>
      <c r="W49" s="376"/>
      <c r="X49" s="133"/>
      <c r="Y49" s="133">
        <f>IFERROR(SUM(S49), "")</f>
        <v>0</v>
      </c>
      <c r="Z49" s="176"/>
      <c r="AA49" s="139"/>
      <c r="AB49" s="133">
        <f t="shared" si="46"/>
        <v>0</v>
      </c>
      <c r="AC49" s="376"/>
      <c r="AD49" s="138"/>
      <c r="AE49" s="133">
        <f t="shared" si="47"/>
        <v>0</v>
      </c>
      <c r="AF49" s="376"/>
    </row>
    <row r="50" spans="2:32" s="156" customFormat="1" ht="9.9499999999999993" customHeight="1">
      <c r="B50" s="339"/>
      <c r="C50" s="141" t="s">
        <v>321</v>
      </c>
      <c r="D50" s="142"/>
      <c r="E50" s="142" t="s">
        <v>322</v>
      </c>
      <c r="F50" s="143"/>
      <c r="G50" s="144">
        <f t="shared" ref="G50:G68" si="49">IFERROR(SUM(K50+N50), "")</f>
        <v>3437</v>
      </c>
      <c r="H50" s="145">
        <f t="shared" ref="H50:H68" si="50">IFERROR(SUM(I50/G50), "")</f>
        <v>980</v>
      </c>
      <c r="I50" s="146">
        <f t="shared" ref="I50:I69" si="51">IFERROR(SUM(M50+P50), "")</f>
        <v>3368260</v>
      </c>
      <c r="J50" s="143"/>
      <c r="K50" s="147">
        <f t="shared" ref="K50:K68" si="52">IFERROR(SUM(R50+U50+X50), "")</f>
        <v>3269</v>
      </c>
      <c r="L50" s="148">
        <f t="shared" ref="L50:L68" si="53">IFERROR(SUM(M50/K50), "")</f>
        <v>980</v>
      </c>
      <c r="M50" s="374">
        <f t="shared" si="48"/>
        <v>3203620</v>
      </c>
      <c r="N50" s="157">
        <f t="shared" ref="N50:N68" si="54">IFERROR(SUM(AA50+AD50), "")</f>
        <v>168</v>
      </c>
      <c r="O50" s="148">
        <f t="shared" ref="O50:O68" si="55">IFERROR(SUM(P50/N50), "")</f>
        <v>980</v>
      </c>
      <c r="P50" s="148">
        <f t="shared" ref="P50:P69" si="56">IFERROR(SUM(AC50+AF50), "")</f>
        <v>164640</v>
      </c>
      <c r="Q50" s="149"/>
      <c r="R50" s="161">
        <v>3083</v>
      </c>
      <c r="S50" s="148">
        <v>980</v>
      </c>
      <c r="T50" s="372">
        <f t="shared" ref="T50:T57" si="57">IFERROR(SUM(R50*S50), "")</f>
        <v>3021340</v>
      </c>
      <c r="U50" s="153">
        <v>186</v>
      </c>
      <c r="V50" s="148">
        <f>IFERROR(SUM(S50), "")</f>
        <v>980</v>
      </c>
      <c r="W50" s="372">
        <f>IFERROR(SUM(U50*V50), "")</f>
        <v>182280</v>
      </c>
      <c r="X50" s="153"/>
      <c r="Y50" s="148"/>
      <c r="Z50" s="152"/>
      <c r="AA50" s="154">
        <v>168</v>
      </c>
      <c r="AB50" s="148">
        <f t="shared" si="46"/>
        <v>980</v>
      </c>
      <c r="AC50" s="372">
        <f t="shared" ref="AC50:AC59" si="58">IFERROR(SUM(AA50*AB50), "")</f>
        <v>164640</v>
      </c>
      <c r="AD50" s="153"/>
      <c r="AE50" s="148">
        <f t="shared" si="47"/>
        <v>980</v>
      </c>
      <c r="AF50" s="372">
        <f t="shared" ref="AF50:AF57" si="59">IFERROR(SUM(AD50*AE50), "")</f>
        <v>0</v>
      </c>
    </row>
    <row r="51" spans="2:32" s="156" customFormat="1" ht="9.9499999999999993" customHeight="1">
      <c r="B51" s="364"/>
      <c r="C51" s="141" t="s">
        <v>323</v>
      </c>
      <c r="D51" s="142"/>
      <c r="E51" s="142" t="s">
        <v>322</v>
      </c>
      <c r="F51" s="143"/>
      <c r="G51" s="144">
        <f t="shared" si="49"/>
        <v>828.4</v>
      </c>
      <c r="H51" s="145">
        <f t="shared" si="50"/>
        <v>980</v>
      </c>
      <c r="I51" s="146">
        <f t="shared" si="51"/>
        <v>811832</v>
      </c>
      <c r="J51" s="143"/>
      <c r="K51" s="147">
        <f t="shared" si="52"/>
        <v>648</v>
      </c>
      <c r="L51" s="148">
        <f t="shared" si="53"/>
        <v>980</v>
      </c>
      <c r="M51" s="374">
        <f t="shared" si="48"/>
        <v>635040</v>
      </c>
      <c r="N51" s="157">
        <f t="shared" si="54"/>
        <v>180.4</v>
      </c>
      <c r="O51" s="148">
        <f t="shared" si="55"/>
        <v>980</v>
      </c>
      <c r="P51" s="148">
        <f t="shared" si="56"/>
        <v>176792</v>
      </c>
      <c r="Q51" s="149"/>
      <c r="R51" s="161">
        <v>648</v>
      </c>
      <c r="S51" s="148">
        <v>980</v>
      </c>
      <c r="T51" s="372">
        <f t="shared" si="57"/>
        <v>635040</v>
      </c>
      <c r="U51" s="153"/>
      <c r="V51" s="148"/>
      <c r="W51" s="372"/>
      <c r="X51" s="153"/>
      <c r="Y51" s="148"/>
      <c r="Z51" s="152"/>
      <c r="AA51" s="154">
        <v>164.9</v>
      </c>
      <c r="AB51" s="148">
        <f t="shared" si="46"/>
        <v>980</v>
      </c>
      <c r="AC51" s="372">
        <f t="shared" si="58"/>
        <v>161602</v>
      </c>
      <c r="AD51" s="153">
        <v>15.5</v>
      </c>
      <c r="AE51" s="148">
        <f t="shared" si="47"/>
        <v>980</v>
      </c>
      <c r="AF51" s="372">
        <f t="shared" si="59"/>
        <v>15190</v>
      </c>
    </row>
    <row r="52" spans="2:32" s="156" customFormat="1" ht="9.9499999999999993" customHeight="1">
      <c r="B52" s="364"/>
      <c r="C52" s="141" t="s">
        <v>324</v>
      </c>
      <c r="D52" s="142"/>
      <c r="E52" s="142" t="s">
        <v>322</v>
      </c>
      <c r="F52" s="143"/>
      <c r="G52" s="144">
        <f t="shared" si="49"/>
        <v>2058.8000000000002</v>
      </c>
      <c r="H52" s="145">
        <f t="shared" si="50"/>
        <v>979.99999999999989</v>
      </c>
      <c r="I52" s="146">
        <f t="shared" si="51"/>
        <v>2017624</v>
      </c>
      <c r="J52" s="143"/>
      <c r="K52" s="147">
        <f t="shared" si="52"/>
        <v>1247.8</v>
      </c>
      <c r="L52" s="148">
        <f t="shared" si="53"/>
        <v>980</v>
      </c>
      <c r="M52" s="374">
        <f t="shared" si="48"/>
        <v>1222844</v>
      </c>
      <c r="N52" s="157">
        <f t="shared" si="54"/>
        <v>811</v>
      </c>
      <c r="O52" s="148">
        <f t="shared" si="55"/>
        <v>980</v>
      </c>
      <c r="P52" s="148">
        <f t="shared" si="56"/>
        <v>794780</v>
      </c>
      <c r="Q52" s="149"/>
      <c r="R52" s="161">
        <v>1247.8</v>
      </c>
      <c r="S52" s="148">
        <v>980</v>
      </c>
      <c r="T52" s="372">
        <f t="shared" si="57"/>
        <v>1222844</v>
      </c>
      <c r="U52" s="153"/>
      <c r="V52" s="148"/>
      <c r="W52" s="372"/>
      <c r="X52" s="153"/>
      <c r="Y52" s="148"/>
      <c r="Z52" s="152"/>
      <c r="AA52" s="154">
        <v>678.5</v>
      </c>
      <c r="AB52" s="148">
        <f t="shared" si="46"/>
        <v>980</v>
      </c>
      <c r="AC52" s="372">
        <f t="shared" si="58"/>
        <v>664930</v>
      </c>
      <c r="AD52" s="153">
        <v>132.5</v>
      </c>
      <c r="AE52" s="148">
        <f t="shared" si="47"/>
        <v>980</v>
      </c>
      <c r="AF52" s="372">
        <f t="shared" si="59"/>
        <v>129850</v>
      </c>
    </row>
    <row r="53" spans="2:32" s="156" customFormat="1" ht="9.9499999999999993" customHeight="1">
      <c r="B53" s="364"/>
      <c r="C53" s="141" t="s">
        <v>325</v>
      </c>
      <c r="D53" s="142"/>
      <c r="E53" s="142" t="s">
        <v>322</v>
      </c>
      <c r="F53" s="143"/>
      <c r="G53" s="144">
        <f t="shared" si="49"/>
        <v>879</v>
      </c>
      <c r="H53" s="145">
        <f t="shared" si="50"/>
        <v>980</v>
      </c>
      <c r="I53" s="146">
        <f t="shared" si="51"/>
        <v>861420</v>
      </c>
      <c r="J53" s="143"/>
      <c r="K53" s="147">
        <f t="shared" si="52"/>
        <v>660</v>
      </c>
      <c r="L53" s="148">
        <f t="shared" si="53"/>
        <v>980</v>
      </c>
      <c r="M53" s="374">
        <f t="shared" si="48"/>
        <v>646800</v>
      </c>
      <c r="N53" s="157">
        <f t="shared" si="54"/>
        <v>219</v>
      </c>
      <c r="O53" s="148">
        <f t="shared" si="55"/>
        <v>980</v>
      </c>
      <c r="P53" s="148">
        <f t="shared" si="56"/>
        <v>214620</v>
      </c>
      <c r="Q53" s="149"/>
      <c r="R53" s="161">
        <v>660</v>
      </c>
      <c r="S53" s="148">
        <v>980</v>
      </c>
      <c r="T53" s="372">
        <f t="shared" si="57"/>
        <v>646800</v>
      </c>
      <c r="U53" s="153"/>
      <c r="V53" s="148"/>
      <c r="W53" s="372"/>
      <c r="X53" s="153"/>
      <c r="Y53" s="148"/>
      <c r="Z53" s="152"/>
      <c r="AA53" s="154">
        <v>219</v>
      </c>
      <c r="AB53" s="148">
        <f t="shared" si="46"/>
        <v>980</v>
      </c>
      <c r="AC53" s="372">
        <f t="shared" si="58"/>
        <v>214620</v>
      </c>
      <c r="AD53" s="153"/>
      <c r="AE53" s="148">
        <f t="shared" si="47"/>
        <v>980</v>
      </c>
      <c r="AF53" s="372">
        <f t="shared" si="59"/>
        <v>0</v>
      </c>
    </row>
    <row r="54" spans="2:32" s="156" customFormat="1" ht="9.9499999999999993" customHeight="1">
      <c r="B54" s="364"/>
      <c r="C54" s="141" t="s">
        <v>326</v>
      </c>
      <c r="D54" s="142"/>
      <c r="E54" s="142" t="s">
        <v>322</v>
      </c>
      <c r="F54" s="143"/>
      <c r="G54" s="144">
        <f t="shared" si="49"/>
        <v>876.2</v>
      </c>
      <c r="H54" s="145">
        <f t="shared" si="50"/>
        <v>980</v>
      </c>
      <c r="I54" s="146">
        <f t="shared" si="51"/>
        <v>858676</v>
      </c>
      <c r="J54" s="143"/>
      <c r="K54" s="147">
        <f t="shared" si="52"/>
        <v>713</v>
      </c>
      <c r="L54" s="148">
        <f t="shared" si="53"/>
        <v>980</v>
      </c>
      <c r="M54" s="374">
        <f t="shared" si="48"/>
        <v>698740</v>
      </c>
      <c r="N54" s="157">
        <f t="shared" si="54"/>
        <v>163.19999999999999</v>
      </c>
      <c r="O54" s="148">
        <f t="shared" si="55"/>
        <v>980.00000000000011</v>
      </c>
      <c r="P54" s="148">
        <f t="shared" si="56"/>
        <v>159936</v>
      </c>
      <c r="Q54" s="149"/>
      <c r="R54" s="161">
        <v>713</v>
      </c>
      <c r="S54" s="148">
        <v>980</v>
      </c>
      <c r="T54" s="372">
        <f t="shared" si="57"/>
        <v>698740</v>
      </c>
      <c r="U54" s="153"/>
      <c r="V54" s="148"/>
      <c r="W54" s="372"/>
      <c r="X54" s="153"/>
      <c r="Y54" s="148"/>
      <c r="Z54" s="152"/>
      <c r="AA54" s="154"/>
      <c r="AB54" s="148">
        <f t="shared" si="46"/>
        <v>980</v>
      </c>
      <c r="AC54" s="372">
        <f t="shared" si="58"/>
        <v>0</v>
      </c>
      <c r="AD54" s="153">
        <v>163.19999999999999</v>
      </c>
      <c r="AE54" s="148">
        <f t="shared" si="47"/>
        <v>980</v>
      </c>
      <c r="AF54" s="372">
        <f t="shared" si="59"/>
        <v>159936</v>
      </c>
    </row>
    <row r="55" spans="2:32" s="156" customFormat="1" ht="9.9499999999999993" customHeight="1">
      <c r="B55" s="364"/>
      <c r="C55" s="141" t="s">
        <v>327</v>
      </c>
      <c r="D55" s="142"/>
      <c r="E55" s="142" t="s">
        <v>322</v>
      </c>
      <c r="F55" s="143"/>
      <c r="G55" s="144">
        <f t="shared" si="49"/>
        <v>153.5</v>
      </c>
      <c r="H55" s="145">
        <f t="shared" si="50"/>
        <v>980</v>
      </c>
      <c r="I55" s="146">
        <f t="shared" si="51"/>
        <v>150430</v>
      </c>
      <c r="J55" s="143"/>
      <c r="K55" s="147">
        <f t="shared" si="52"/>
        <v>99</v>
      </c>
      <c r="L55" s="148">
        <f t="shared" si="53"/>
        <v>980</v>
      </c>
      <c r="M55" s="374">
        <f t="shared" si="48"/>
        <v>97020</v>
      </c>
      <c r="N55" s="157">
        <f t="shared" si="54"/>
        <v>54.5</v>
      </c>
      <c r="O55" s="148">
        <f t="shared" si="55"/>
        <v>980</v>
      </c>
      <c r="P55" s="148">
        <f t="shared" si="56"/>
        <v>53410</v>
      </c>
      <c r="Q55" s="149"/>
      <c r="R55" s="161">
        <v>99</v>
      </c>
      <c r="S55" s="148">
        <v>980</v>
      </c>
      <c r="T55" s="372">
        <f t="shared" si="57"/>
        <v>97020</v>
      </c>
      <c r="U55" s="153"/>
      <c r="V55" s="148"/>
      <c r="W55" s="372"/>
      <c r="X55" s="153"/>
      <c r="Y55" s="148"/>
      <c r="Z55" s="152"/>
      <c r="AA55" s="154">
        <v>54.5</v>
      </c>
      <c r="AB55" s="148">
        <f t="shared" si="46"/>
        <v>980</v>
      </c>
      <c r="AC55" s="372">
        <f t="shared" si="58"/>
        <v>53410</v>
      </c>
      <c r="AD55" s="153"/>
      <c r="AE55" s="148">
        <f t="shared" si="47"/>
        <v>980</v>
      </c>
      <c r="AF55" s="372">
        <f t="shared" si="59"/>
        <v>0</v>
      </c>
    </row>
    <row r="56" spans="2:32" s="156" customFormat="1" ht="9.9499999999999993" customHeight="1">
      <c r="B56" s="364"/>
      <c r="C56" s="141" t="s">
        <v>328</v>
      </c>
      <c r="D56" s="142"/>
      <c r="E56" s="142" t="s">
        <v>322</v>
      </c>
      <c r="F56" s="143"/>
      <c r="G56" s="144">
        <f t="shared" si="49"/>
        <v>27.8</v>
      </c>
      <c r="H56" s="145">
        <f t="shared" si="50"/>
        <v>1100</v>
      </c>
      <c r="I56" s="146">
        <f t="shared" si="51"/>
        <v>30580</v>
      </c>
      <c r="J56" s="143"/>
      <c r="K56" s="147">
        <f t="shared" si="52"/>
        <v>22.5</v>
      </c>
      <c r="L56" s="148">
        <f t="shared" si="53"/>
        <v>1100</v>
      </c>
      <c r="M56" s="374">
        <f t="shared" si="48"/>
        <v>24750</v>
      </c>
      <c r="N56" s="157">
        <f t="shared" si="54"/>
        <v>5.3</v>
      </c>
      <c r="O56" s="148">
        <f t="shared" si="55"/>
        <v>1100</v>
      </c>
      <c r="P56" s="148">
        <f t="shared" si="56"/>
        <v>5830</v>
      </c>
      <c r="Q56" s="149"/>
      <c r="R56" s="161">
        <v>22.5</v>
      </c>
      <c r="S56" s="148">
        <v>1100</v>
      </c>
      <c r="T56" s="372">
        <f t="shared" si="57"/>
        <v>24750</v>
      </c>
      <c r="U56" s="153"/>
      <c r="V56" s="148"/>
      <c r="W56" s="372"/>
      <c r="X56" s="153"/>
      <c r="Y56" s="148"/>
      <c r="Z56" s="152"/>
      <c r="AA56" s="154">
        <v>5.3</v>
      </c>
      <c r="AB56" s="148">
        <f t="shared" si="46"/>
        <v>1100</v>
      </c>
      <c r="AC56" s="372">
        <f t="shared" si="58"/>
        <v>5830</v>
      </c>
      <c r="AD56" s="153"/>
      <c r="AE56" s="148">
        <f t="shared" si="47"/>
        <v>1100</v>
      </c>
      <c r="AF56" s="372">
        <f t="shared" si="59"/>
        <v>0</v>
      </c>
    </row>
    <row r="57" spans="2:32" s="156" customFormat="1" ht="9.9499999999999993" customHeight="1">
      <c r="B57" s="364"/>
      <c r="C57" s="141" t="s">
        <v>329</v>
      </c>
      <c r="D57" s="142"/>
      <c r="E57" s="142" t="s">
        <v>330</v>
      </c>
      <c r="F57" s="143"/>
      <c r="G57" s="144">
        <f t="shared" si="49"/>
        <v>63.5</v>
      </c>
      <c r="H57" s="145">
        <f t="shared" si="50"/>
        <v>2200</v>
      </c>
      <c r="I57" s="146">
        <f t="shared" si="51"/>
        <v>139700</v>
      </c>
      <c r="J57" s="143"/>
      <c r="K57" s="147">
        <f t="shared" si="52"/>
        <v>54</v>
      </c>
      <c r="L57" s="148">
        <f t="shared" si="53"/>
        <v>2200</v>
      </c>
      <c r="M57" s="374">
        <f t="shared" si="48"/>
        <v>118800</v>
      </c>
      <c r="N57" s="157">
        <f t="shared" si="54"/>
        <v>9.5</v>
      </c>
      <c r="O57" s="148">
        <f t="shared" si="55"/>
        <v>2200</v>
      </c>
      <c r="P57" s="148">
        <f t="shared" si="56"/>
        <v>20900</v>
      </c>
      <c r="Q57" s="149"/>
      <c r="R57" s="161">
        <v>21.2</v>
      </c>
      <c r="S57" s="148">
        <v>2200</v>
      </c>
      <c r="T57" s="372">
        <f t="shared" si="57"/>
        <v>46640</v>
      </c>
      <c r="U57" s="153">
        <v>16</v>
      </c>
      <c r="V57" s="148">
        <f>IFERROR(SUM(S57), "")</f>
        <v>2200</v>
      </c>
      <c r="W57" s="372">
        <f>IFERROR(SUM(U57*V57), "")</f>
        <v>35200</v>
      </c>
      <c r="X57" s="153">
        <v>16.8</v>
      </c>
      <c r="Y57" s="148">
        <f>IFERROR(SUM(S57), "")</f>
        <v>2200</v>
      </c>
      <c r="Z57" s="152">
        <f>IFERROR(SUM(X57*Y57), "")</f>
        <v>36960</v>
      </c>
      <c r="AA57" s="154">
        <v>9.5</v>
      </c>
      <c r="AB57" s="148">
        <f t="shared" si="46"/>
        <v>2200</v>
      </c>
      <c r="AC57" s="372">
        <f t="shared" si="58"/>
        <v>20900</v>
      </c>
      <c r="AD57" s="153"/>
      <c r="AE57" s="148">
        <f t="shared" si="47"/>
        <v>2200</v>
      </c>
      <c r="AF57" s="372">
        <f t="shared" si="59"/>
        <v>0</v>
      </c>
    </row>
    <row r="58" spans="2:32" s="156" customFormat="1" ht="9.9499999999999993" customHeight="1">
      <c r="B58" s="364"/>
      <c r="C58" s="141" t="s">
        <v>331</v>
      </c>
      <c r="D58" s="142"/>
      <c r="E58" s="142" t="s">
        <v>332</v>
      </c>
      <c r="F58" s="143"/>
      <c r="G58" s="144">
        <f t="shared" si="49"/>
        <v>49</v>
      </c>
      <c r="H58" s="145">
        <f t="shared" si="50"/>
        <v>2000</v>
      </c>
      <c r="I58" s="146">
        <f t="shared" si="51"/>
        <v>98000</v>
      </c>
      <c r="J58" s="143"/>
      <c r="K58" s="147">
        <f t="shared" si="52"/>
        <v>0</v>
      </c>
      <c r="L58" s="148" t="str">
        <f t="shared" si="53"/>
        <v/>
      </c>
      <c r="M58" s="374">
        <f t="shared" si="48"/>
        <v>0</v>
      </c>
      <c r="N58" s="157">
        <f t="shared" si="54"/>
        <v>49</v>
      </c>
      <c r="O58" s="148">
        <f t="shared" si="55"/>
        <v>2000</v>
      </c>
      <c r="P58" s="148">
        <f t="shared" si="56"/>
        <v>98000</v>
      </c>
      <c r="Q58" s="149"/>
      <c r="R58" s="161"/>
      <c r="S58" s="148"/>
      <c r="T58" s="372"/>
      <c r="U58" s="153"/>
      <c r="V58" s="148"/>
      <c r="W58" s="372"/>
      <c r="X58" s="153"/>
      <c r="Y58" s="148"/>
      <c r="Z58" s="152"/>
      <c r="AA58" s="154">
        <v>49</v>
      </c>
      <c r="AB58" s="148">
        <v>2000</v>
      </c>
      <c r="AC58" s="372">
        <f t="shared" si="58"/>
        <v>98000</v>
      </c>
      <c r="AD58" s="153"/>
      <c r="AE58" s="148"/>
      <c r="AF58" s="372"/>
    </row>
    <row r="59" spans="2:32" s="156" customFormat="1" ht="9.9499999999999993" customHeight="1">
      <c r="B59" s="364"/>
      <c r="C59" s="141" t="s">
        <v>333</v>
      </c>
      <c r="D59" s="142"/>
      <c r="E59" s="142" t="s">
        <v>334</v>
      </c>
      <c r="F59" s="143"/>
      <c r="G59" s="144">
        <f t="shared" si="49"/>
        <v>1</v>
      </c>
      <c r="H59" s="145">
        <f t="shared" si="50"/>
        <v>35000</v>
      </c>
      <c r="I59" s="146">
        <f t="shared" si="51"/>
        <v>35000</v>
      </c>
      <c r="J59" s="143"/>
      <c r="K59" s="147">
        <f t="shared" si="52"/>
        <v>0</v>
      </c>
      <c r="L59" s="148" t="str">
        <f t="shared" si="53"/>
        <v/>
      </c>
      <c r="M59" s="374">
        <f t="shared" si="48"/>
        <v>0</v>
      </c>
      <c r="N59" s="157">
        <f t="shared" si="54"/>
        <v>1</v>
      </c>
      <c r="O59" s="148">
        <f t="shared" si="55"/>
        <v>35000</v>
      </c>
      <c r="P59" s="148">
        <f t="shared" si="56"/>
        <v>35000</v>
      </c>
      <c r="Q59" s="149"/>
      <c r="R59" s="161"/>
      <c r="S59" s="148"/>
      <c r="T59" s="372"/>
      <c r="U59" s="153"/>
      <c r="V59" s="148"/>
      <c r="W59" s="372"/>
      <c r="X59" s="153"/>
      <c r="Y59" s="148"/>
      <c r="Z59" s="152"/>
      <c r="AA59" s="154">
        <v>1</v>
      </c>
      <c r="AB59" s="148">
        <v>35000</v>
      </c>
      <c r="AC59" s="372">
        <f t="shared" si="58"/>
        <v>35000</v>
      </c>
      <c r="AD59" s="153"/>
      <c r="AE59" s="148"/>
      <c r="AF59" s="372"/>
    </row>
    <row r="60" spans="2:32" s="156" customFormat="1" ht="9.9499999999999993" customHeight="1">
      <c r="B60" s="364"/>
      <c r="C60" s="141" t="s">
        <v>335</v>
      </c>
      <c r="D60" s="142" t="s">
        <v>264</v>
      </c>
      <c r="E60" s="142" t="s">
        <v>322</v>
      </c>
      <c r="F60" s="143"/>
      <c r="G60" s="144">
        <f t="shared" si="49"/>
        <v>240</v>
      </c>
      <c r="H60" s="145">
        <f t="shared" si="50"/>
        <v>980</v>
      </c>
      <c r="I60" s="146">
        <f t="shared" si="51"/>
        <v>235200</v>
      </c>
      <c r="J60" s="143"/>
      <c r="K60" s="147">
        <f t="shared" si="52"/>
        <v>240</v>
      </c>
      <c r="L60" s="148">
        <f t="shared" si="53"/>
        <v>980</v>
      </c>
      <c r="M60" s="374">
        <f t="shared" si="48"/>
        <v>235200</v>
      </c>
      <c r="N60" s="157">
        <f t="shared" si="54"/>
        <v>0</v>
      </c>
      <c r="O60" s="148" t="str">
        <f t="shared" si="55"/>
        <v/>
      </c>
      <c r="P60" s="148">
        <f t="shared" si="56"/>
        <v>0</v>
      </c>
      <c r="Q60" s="149"/>
      <c r="R60" s="161"/>
      <c r="S60" s="148"/>
      <c r="T60" s="372"/>
      <c r="U60" s="153"/>
      <c r="V60" s="148">
        <f>IFERROR(SUM(S60), "")</f>
        <v>0</v>
      </c>
      <c r="W60" s="372"/>
      <c r="X60" s="153">
        <v>240</v>
      </c>
      <c r="Y60" s="148">
        <v>980</v>
      </c>
      <c r="Z60" s="152">
        <f>IFERROR(SUM(X60*Y60), "")</f>
        <v>235200</v>
      </c>
      <c r="AA60" s="154"/>
      <c r="AB60" s="148">
        <f>IFERROR(SUM(S60), "")</f>
        <v>0</v>
      </c>
      <c r="AC60" s="372"/>
      <c r="AD60" s="153"/>
      <c r="AE60" s="148">
        <f>IFERROR(SUM(S60), "")</f>
        <v>0</v>
      </c>
      <c r="AF60" s="372">
        <f>IFERROR(SUM(AD60*AE60), "")</f>
        <v>0</v>
      </c>
    </row>
    <row r="61" spans="2:32" s="156" customFormat="1" ht="9.9499999999999993" customHeight="1">
      <c r="B61" s="364"/>
      <c r="C61" s="141"/>
      <c r="D61" s="142"/>
      <c r="E61" s="142"/>
      <c r="F61" s="143"/>
      <c r="G61" s="144">
        <f t="shared" si="49"/>
        <v>0</v>
      </c>
      <c r="H61" s="145" t="str">
        <f t="shared" si="50"/>
        <v/>
      </c>
      <c r="I61" s="146">
        <f t="shared" si="51"/>
        <v>0</v>
      </c>
      <c r="J61" s="143"/>
      <c r="K61" s="147">
        <f t="shared" si="52"/>
        <v>0</v>
      </c>
      <c r="L61" s="148" t="str">
        <f t="shared" si="53"/>
        <v/>
      </c>
      <c r="M61" s="374">
        <f t="shared" si="48"/>
        <v>0</v>
      </c>
      <c r="N61" s="157">
        <f t="shared" si="54"/>
        <v>0</v>
      </c>
      <c r="O61" s="148" t="str">
        <f t="shared" si="55"/>
        <v/>
      </c>
      <c r="P61" s="148">
        <f t="shared" si="56"/>
        <v>0</v>
      </c>
      <c r="Q61" s="149"/>
      <c r="R61" s="161"/>
      <c r="S61" s="148"/>
      <c r="T61" s="372"/>
      <c r="U61" s="153"/>
      <c r="V61" s="148"/>
      <c r="W61" s="372"/>
      <c r="X61" s="153"/>
      <c r="Y61" s="148"/>
      <c r="Z61" s="152"/>
      <c r="AA61" s="154"/>
      <c r="AB61" s="148"/>
      <c r="AC61" s="372"/>
      <c r="AD61" s="153"/>
      <c r="AE61" s="148"/>
      <c r="AF61" s="372"/>
    </row>
    <row r="62" spans="2:32" s="156" customFormat="1" ht="9.9499999999999993" customHeight="1">
      <c r="B62" s="364"/>
      <c r="C62" s="141" t="s">
        <v>336</v>
      </c>
      <c r="D62" s="142"/>
      <c r="E62" s="142" t="s">
        <v>337</v>
      </c>
      <c r="F62" s="143"/>
      <c r="G62" s="144">
        <f t="shared" si="49"/>
        <v>1537.2</v>
      </c>
      <c r="H62" s="145">
        <f t="shared" si="50"/>
        <v>650</v>
      </c>
      <c r="I62" s="146">
        <f t="shared" si="51"/>
        <v>999180</v>
      </c>
      <c r="J62" s="143"/>
      <c r="K62" s="147">
        <f t="shared" si="52"/>
        <v>1198</v>
      </c>
      <c r="L62" s="148">
        <f t="shared" si="53"/>
        <v>650</v>
      </c>
      <c r="M62" s="374">
        <f t="shared" si="48"/>
        <v>778700</v>
      </c>
      <c r="N62" s="157">
        <f t="shared" si="54"/>
        <v>339.2</v>
      </c>
      <c r="O62" s="148">
        <f t="shared" si="55"/>
        <v>650</v>
      </c>
      <c r="P62" s="148">
        <f t="shared" si="56"/>
        <v>220480</v>
      </c>
      <c r="Q62" s="149"/>
      <c r="R62" s="161">
        <v>1198</v>
      </c>
      <c r="S62" s="148">
        <v>650</v>
      </c>
      <c r="T62" s="372">
        <f>IFERROR(SUM(R62*S62), "")</f>
        <v>778700</v>
      </c>
      <c r="U62" s="153"/>
      <c r="V62" s="148"/>
      <c r="W62" s="372"/>
      <c r="X62" s="153"/>
      <c r="Y62" s="148"/>
      <c r="Z62" s="152"/>
      <c r="AA62" s="154">
        <v>251.9</v>
      </c>
      <c r="AB62" s="148">
        <f>IFERROR(SUM(S62), "")</f>
        <v>650</v>
      </c>
      <c r="AC62" s="372">
        <f>IFERROR(SUM(AA62*AB62), "")</f>
        <v>163735</v>
      </c>
      <c r="AD62" s="153">
        <v>87.3</v>
      </c>
      <c r="AE62" s="148">
        <f>IFERROR(SUM(S62), "")</f>
        <v>650</v>
      </c>
      <c r="AF62" s="372">
        <f>IFERROR(SUM(AD62*AE62), "")</f>
        <v>56745</v>
      </c>
    </row>
    <row r="63" spans="2:32" s="156" customFormat="1" ht="9.9499999999999993" customHeight="1">
      <c r="B63" s="364"/>
      <c r="C63" s="141" t="s">
        <v>338</v>
      </c>
      <c r="D63" s="142"/>
      <c r="E63" s="142" t="s">
        <v>337</v>
      </c>
      <c r="F63" s="143"/>
      <c r="G63" s="144">
        <f t="shared" si="49"/>
        <v>1080</v>
      </c>
      <c r="H63" s="145">
        <f t="shared" si="50"/>
        <v>650</v>
      </c>
      <c r="I63" s="146">
        <f t="shared" si="51"/>
        <v>702000</v>
      </c>
      <c r="J63" s="143"/>
      <c r="K63" s="147">
        <f t="shared" si="52"/>
        <v>850</v>
      </c>
      <c r="L63" s="148">
        <f t="shared" si="53"/>
        <v>650</v>
      </c>
      <c r="M63" s="374">
        <f t="shared" si="48"/>
        <v>552500</v>
      </c>
      <c r="N63" s="157">
        <f t="shared" si="54"/>
        <v>230</v>
      </c>
      <c r="O63" s="148">
        <f t="shared" si="55"/>
        <v>650</v>
      </c>
      <c r="P63" s="148">
        <f t="shared" si="56"/>
        <v>149500</v>
      </c>
      <c r="Q63" s="149"/>
      <c r="R63" s="161">
        <v>710</v>
      </c>
      <c r="S63" s="148">
        <v>650</v>
      </c>
      <c r="T63" s="372">
        <f>IFERROR(SUM(R63*S63), "")</f>
        <v>461500</v>
      </c>
      <c r="U63" s="153">
        <v>108</v>
      </c>
      <c r="V63" s="148">
        <f>IFERROR(SUM(S63), "")</f>
        <v>650</v>
      </c>
      <c r="W63" s="372">
        <f>IFERROR(SUM(U63*V63), "")</f>
        <v>70200</v>
      </c>
      <c r="X63" s="153">
        <v>32</v>
      </c>
      <c r="Y63" s="148">
        <f>IFERROR(SUM(S63), "")</f>
        <v>650</v>
      </c>
      <c r="Z63" s="152">
        <f>IFERROR(SUM(X63*Y63), "")</f>
        <v>20800</v>
      </c>
      <c r="AA63" s="154">
        <v>210</v>
      </c>
      <c r="AB63" s="148">
        <f>IFERROR(SUM(S63), "")</f>
        <v>650</v>
      </c>
      <c r="AC63" s="372">
        <f>IFERROR(SUM(AA63*AB63), "")</f>
        <v>136500</v>
      </c>
      <c r="AD63" s="153">
        <v>20</v>
      </c>
      <c r="AE63" s="148">
        <f>IFERROR(SUM(S63), "")</f>
        <v>650</v>
      </c>
      <c r="AF63" s="372">
        <f>IFERROR(SUM(AD63*AE63), "")</f>
        <v>13000</v>
      </c>
    </row>
    <row r="64" spans="2:32" s="156" customFormat="1" ht="9.9499999999999993" customHeight="1">
      <c r="B64" s="364"/>
      <c r="C64" s="141" t="s">
        <v>339</v>
      </c>
      <c r="D64" s="142"/>
      <c r="E64" s="142" t="s">
        <v>337</v>
      </c>
      <c r="F64" s="143"/>
      <c r="G64" s="144">
        <f t="shared" si="49"/>
        <v>27</v>
      </c>
      <c r="H64" s="145">
        <f t="shared" si="50"/>
        <v>650</v>
      </c>
      <c r="I64" s="146">
        <f t="shared" si="51"/>
        <v>17550</v>
      </c>
      <c r="J64" s="143"/>
      <c r="K64" s="147">
        <f t="shared" si="52"/>
        <v>27</v>
      </c>
      <c r="L64" s="148">
        <f t="shared" si="53"/>
        <v>650</v>
      </c>
      <c r="M64" s="374">
        <f t="shared" si="48"/>
        <v>17550</v>
      </c>
      <c r="N64" s="157">
        <f t="shared" si="54"/>
        <v>0</v>
      </c>
      <c r="O64" s="148" t="str">
        <f t="shared" si="55"/>
        <v/>
      </c>
      <c r="P64" s="148">
        <f t="shared" si="56"/>
        <v>0</v>
      </c>
      <c r="Q64" s="149"/>
      <c r="R64" s="161"/>
      <c r="S64" s="148"/>
      <c r="T64" s="372"/>
      <c r="U64" s="153">
        <v>27</v>
      </c>
      <c r="V64" s="148">
        <v>650</v>
      </c>
      <c r="W64" s="372">
        <f>IFERROR(SUM(U64*V64), "")</f>
        <v>17550</v>
      </c>
      <c r="X64" s="153"/>
      <c r="Y64" s="148"/>
      <c r="Z64" s="152"/>
      <c r="AA64" s="154"/>
      <c r="AB64" s="148"/>
      <c r="AC64" s="372"/>
      <c r="AD64" s="153"/>
      <c r="AE64" s="148"/>
      <c r="AF64" s="372"/>
    </row>
    <row r="65" spans="2:32" s="156" customFormat="1" ht="9.9499999999999993" customHeight="1">
      <c r="B65" s="325"/>
      <c r="C65" s="141" t="s">
        <v>340</v>
      </c>
      <c r="D65" s="142"/>
      <c r="E65" s="142" t="s">
        <v>337</v>
      </c>
      <c r="F65" s="143"/>
      <c r="G65" s="144">
        <f t="shared" si="49"/>
        <v>234.6</v>
      </c>
      <c r="H65" s="145">
        <f t="shared" si="50"/>
        <v>650</v>
      </c>
      <c r="I65" s="146">
        <f t="shared" si="51"/>
        <v>152490</v>
      </c>
      <c r="J65" s="143"/>
      <c r="K65" s="147">
        <f t="shared" si="52"/>
        <v>192.6</v>
      </c>
      <c r="L65" s="148">
        <f t="shared" si="53"/>
        <v>650</v>
      </c>
      <c r="M65" s="374">
        <f t="shared" si="48"/>
        <v>125190</v>
      </c>
      <c r="N65" s="157">
        <f t="shared" si="54"/>
        <v>42</v>
      </c>
      <c r="O65" s="148">
        <f t="shared" si="55"/>
        <v>650</v>
      </c>
      <c r="P65" s="148">
        <f t="shared" si="56"/>
        <v>27300</v>
      </c>
      <c r="Q65" s="149"/>
      <c r="R65" s="161">
        <v>192.6</v>
      </c>
      <c r="S65" s="148">
        <v>650</v>
      </c>
      <c r="T65" s="372">
        <f>IFERROR(SUM(R65*S65), "")</f>
        <v>125190</v>
      </c>
      <c r="U65" s="153"/>
      <c r="V65" s="148"/>
      <c r="W65" s="372"/>
      <c r="X65" s="153"/>
      <c r="Y65" s="148"/>
      <c r="Z65" s="152"/>
      <c r="AA65" s="154">
        <v>42</v>
      </c>
      <c r="AB65" s="148">
        <f>IFERROR(SUM(S65), "")</f>
        <v>650</v>
      </c>
      <c r="AC65" s="372">
        <f>IFERROR(SUM(AA65*AB65), "")</f>
        <v>27300</v>
      </c>
      <c r="AD65" s="153"/>
      <c r="AE65" s="148">
        <f>IFERROR(SUM(S65), "")</f>
        <v>650</v>
      </c>
      <c r="AF65" s="372">
        <f>IFERROR(SUM(AD65*AE65), "")</f>
        <v>0</v>
      </c>
    </row>
    <row r="66" spans="2:32" s="156" customFormat="1" ht="9.9499999999999993" customHeight="1">
      <c r="B66" s="325"/>
      <c r="C66" s="141" t="s">
        <v>341</v>
      </c>
      <c r="D66" s="142"/>
      <c r="E66" s="142" t="s">
        <v>337</v>
      </c>
      <c r="F66" s="143"/>
      <c r="G66" s="144">
        <f t="shared" si="49"/>
        <v>361.4</v>
      </c>
      <c r="H66" s="145">
        <f t="shared" si="50"/>
        <v>650</v>
      </c>
      <c r="I66" s="146">
        <f t="shared" si="51"/>
        <v>234910</v>
      </c>
      <c r="J66" s="143"/>
      <c r="K66" s="147">
        <f t="shared" si="52"/>
        <v>225</v>
      </c>
      <c r="L66" s="148">
        <f t="shared" si="53"/>
        <v>650</v>
      </c>
      <c r="M66" s="374">
        <f t="shared" si="48"/>
        <v>146250</v>
      </c>
      <c r="N66" s="157">
        <f t="shared" si="54"/>
        <v>136.4</v>
      </c>
      <c r="O66" s="148">
        <f t="shared" si="55"/>
        <v>650</v>
      </c>
      <c r="P66" s="148">
        <f t="shared" si="56"/>
        <v>88660</v>
      </c>
      <c r="Q66" s="149"/>
      <c r="R66" s="161">
        <v>225</v>
      </c>
      <c r="S66" s="148">
        <v>650</v>
      </c>
      <c r="T66" s="372">
        <f>IFERROR(SUM(R66*S66), "")</f>
        <v>146250</v>
      </c>
      <c r="U66" s="153"/>
      <c r="V66" s="148"/>
      <c r="W66" s="372"/>
      <c r="X66" s="153"/>
      <c r="Y66" s="148"/>
      <c r="Z66" s="152"/>
      <c r="AA66" s="154">
        <v>103</v>
      </c>
      <c r="AB66" s="148">
        <f>IFERROR(SUM(S66), "")</f>
        <v>650</v>
      </c>
      <c r="AC66" s="372">
        <f>IFERROR(SUM(AA66*AB66), "")</f>
        <v>66950</v>
      </c>
      <c r="AD66" s="153">
        <v>33.4</v>
      </c>
      <c r="AE66" s="148">
        <f>IFERROR(SUM(S66), "")</f>
        <v>650</v>
      </c>
      <c r="AF66" s="372">
        <f>IFERROR(SUM(AD66*AE66), "")</f>
        <v>21710</v>
      </c>
    </row>
    <row r="67" spans="2:32" s="156" customFormat="1" ht="9.9499999999999993" customHeight="1">
      <c r="B67" s="325"/>
      <c r="C67" s="141" t="s">
        <v>342</v>
      </c>
      <c r="D67" s="142"/>
      <c r="E67" s="142"/>
      <c r="F67" s="143"/>
      <c r="G67" s="144">
        <f t="shared" si="49"/>
        <v>0</v>
      </c>
      <c r="H67" s="145" t="str">
        <f t="shared" si="50"/>
        <v/>
      </c>
      <c r="I67" s="146">
        <f t="shared" si="51"/>
        <v>0</v>
      </c>
      <c r="J67" s="143"/>
      <c r="K67" s="147">
        <f t="shared" si="52"/>
        <v>0</v>
      </c>
      <c r="L67" s="148" t="str">
        <f t="shared" si="53"/>
        <v/>
      </c>
      <c r="M67" s="374">
        <f t="shared" si="48"/>
        <v>0</v>
      </c>
      <c r="N67" s="157">
        <f t="shared" si="54"/>
        <v>0</v>
      </c>
      <c r="O67" s="148" t="str">
        <f t="shared" si="55"/>
        <v/>
      </c>
      <c r="P67" s="148">
        <f t="shared" si="56"/>
        <v>0</v>
      </c>
      <c r="Q67" s="149"/>
      <c r="R67" s="161"/>
      <c r="S67" s="148">
        <v>0</v>
      </c>
      <c r="T67" s="372"/>
      <c r="U67" s="153"/>
      <c r="V67" s="148">
        <f>IFERROR(SUM(S67), "")</f>
        <v>0</v>
      </c>
      <c r="W67" s="372"/>
      <c r="X67" s="153"/>
      <c r="Y67" s="148">
        <f>IFERROR(SUM(S67), "")</f>
        <v>0</v>
      </c>
      <c r="Z67" s="152"/>
      <c r="AA67" s="154"/>
      <c r="AB67" s="148">
        <f>IFERROR(SUM(S67), "")</f>
        <v>0</v>
      </c>
      <c r="AC67" s="372">
        <f>IFERROR(SUM(AA67*AB67), "")</f>
        <v>0</v>
      </c>
      <c r="AD67" s="153"/>
      <c r="AE67" s="148">
        <f>IFERROR(SUM(S67), "")</f>
        <v>0</v>
      </c>
      <c r="AF67" s="372">
        <f>IFERROR(SUM(AD67*AE67), "")</f>
        <v>0</v>
      </c>
    </row>
    <row r="68" spans="2:32" s="156" customFormat="1" ht="9.9499999999999993" customHeight="1">
      <c r="B68" s="325"/>
      <c r="C68" s="141" t="s">
        <v>343</v>
      </c>
      <c r="D68" s="142"/>
      <c r="E68" s="142" t="s">
        <v>344</v>
      </c>
      <c r="F68" s="143"/>
      <c r="G68" s="144">
        <f t="shared" si="49"/>
        <v>10053</v>
      </c>
      <c r="H68" s="145">
        <f t="shared" si="50"/>
        <v>930</v>
      </c>
      <c r="I68" s="146">
        <f t="shared" si="51"/>
        <v>9349290</v>
      </c>
      <c r="J68" s="143"/>
      <c r="K68" s="147">
        <f t="shared" si="52"/>
        <v>7643</v>
      </c>
      <c r="L68" s="148">
        <f t="shared" si="53"/>
        <v>930</v>
      </c>
      <c r="M68" s="374">
        <f t="shared" si="48"/>
        <v>7107990</v>
      </c>
      <c r="N68" s="157">
        <f t="shared" si="54"/>
        <v>2410</v>
      </c>
      <c r="O68" s="148">
        <f t="shared" si="55"/>
        <v>930</v>
      </c>
      <c r="P68" s="148">
        <f t="shared" si="56"/>
        <v>2241300</v>
      </c>
      <c r="Q68" s="149"/>
      <c r="R68" s="161">
        <v>4155</v>
      </c>
      <c r="S68" s="148">
        <v>930</v>
      </c>
      <c r="T68" s="372">
        <f>IFERROR(SUM(R68*S68), "")</f>
        <v>3864150</v>
      </c>
      <c r="U68" s="153">
        <v>1395</v>
      </c>
      <c r="V68" s="148">
        <f>IFERROR(SUM(S68), "")</f>
        <v>930</v>
      </c>
      <c r="W68" s="372">
        <f>IFERROR(SUM(U68*V68), "")</f>
        <v>1297350</v>
      </c>
      <c r="X68" s="153">
        <v>2093</v>
      </c>
      <c r="Y68" s="148">
        <f>IFERROR(SUM(S68), "")</f>
        <v>930</v>
      </c>
      <c r="Z68" s="152">
        <f>IFERROR(SUM(X68*Y68), "")</f>
        <v>1946490</v>
      </c>
      <c r="AA68" s="154">
        <v>2410</v>
      </c>
      <c r="AB68" s="148">
        <f>IFERROR(SUM(S68), "")</f>
        <v>930</v>
      </c>
      <c r="AC68" s="372">
        <f>IFERROR(SUM(AA68*AB68), "")</f>
        <v>2241300</v>
      </c>
      <c r="AD68" s="153"/>
      <c r="AE68" s="148">
        <f>IFERROR(SUM(S68), "")</f>
        <v>930</v>
      </c>
      <c r="AF68" s="372">
        <f>IFERROR(SUM(AD68*AE68), "")</f>
        <v>0</v>
      </c>
    </row>
    <row r="69" spans="2:32" s="156" customFormat="1" ht="9.9499999999999993" customHeight="1">
      <c r="B69" s="325"/>
      <c r="C69" s="141"/>
      <c r="D69" s="142"/>
      <c r="E69" s="142"/>
      <c r="F69" s="143"/>
      <c r="G69" s="144"/>
      <c r="H69" s="145"/>
      <c r="I69" s="158">
        <f t="shared" si="51"/>
        <v>20062142</v>
      </c>
      <c r="J69" s="143"/>
      <c r="K69" s="159"/>
      <c r="L69" s="148"/>
      <c r="M69" s="397">
        <f t="shared" si="48"/>
        <v>15610994</v>
      </c>
      <c r="N69" s="157"/>
      <c r="O69" s="148"/>
      <c r="P69" s="288">
        <f t="shared" si="56"/>
        <v>4451148</v>
      </c>
      <c r="Q69" s="149"/>
      <c r="R69" s="161"/>
      <c r="S69" s="162" t="s">
        <v>345</v>
      </c>
      <c r="T69" s="375">
        <f>IFERROR(SUM(T50:T68), "")</f>
        <v>11768964</v>
      </c>
      <c r="U69" s="153"/>
      <c r="V69" s="164" t="s">
        <v>288</v>
      </c>
      <c r="W69" s="375">
        <f>IFERROR(SUM(W50:W68), "")</f>
        <v>1602580</v>
      </c>
      <c r="X69" s="148"/>
      <c r="Y69" s="164" t="s">
        <v>288</v>
      </c>
      <c r="Z69" s="173">
        <f>IFERROR(SUM(Z50:Z68), "")</f>
        <v>2239450</v>
      </c>
      <c r="AA69" s="154"/>
      <c r="AB69" s="164" t="s">
        <v>288</v>
      </c>
      <c r="AC69" s="375">
        <f>IFERROR(SUM(AC50:AC68), "")</f>
        <v>4054717</v>
      </c>
      <c r="AD69" s="153"/>
      <c r="AE69" s="164" t="s">
        <v>288</v>
      </c>
      <c r="AF69" s="375">
        <f>IFERROR(SUM(AF50:AF68), "")</f>
        <v>396431</v>
      </c>
    </row>
    <row r="70" spans="2:32" s="156" customFormat="1" ht="9.9499999999999993" customHeight="1">
      <c r="B70" s="325"/>
      <c r="C70" s="165"/>
      <c r="D70" s="166"/>
      <c r="E70" s="166"/>
      <c r="F70" s="167"/>
      <c r="G70" s="168"/>
      <c r="H70" s="169"/>
      <c r="I70" s="170"/>
      <c r="J70" s="167"/>
      <c r="K70" s="147"/>
      <c r="L70" s="148"/>
      <c r="M70" s="374"/>
      <c r="N70" s="157"/>
      <c r="O70" s="148"/>
      <c r="P70" s="148"/>
      <c r="Q70" s="149"/>
      <c r="R70" s="161"/>
      <c r="S70" s="148"/>
      <c r="T70" s="372"/>
      <c r="U70" s="153"/>
      <c r="V70" s="148">
        <f t="shared" ref="V70:V101" si="60">IFERROR(SUM(S70), "")</f>
        <v>0</v>
      </c>
      <c r="W70" s="374"/>
      <c r="X70" s="148"/>
      <c r="Y70" s="148">
        <f t="shared" ref="Y70:Y101" si="61">IFERROR(SUM(S70), "")</f>
        <v>0</v>
      </c>
      <c r="Z70" s="155"/>
      <c r="AA70" s="154"/>
      <c r="AB70" s="148">
        <f t="shared" ref="AB70:AB101" si="62">IFERROR(SUM(S70), "")</f>
        <v>0</v>
      </c>
      <c r="AC70" s="374"/>
      <c r="AD70" s="153"/>
      <c r="AE70" s="148">
        <f t="shared" ref="AE70:AE101" si="63">IFERROR(SUM(S70), "")</f>
        <v>0</v>
      </c>
      <c r="AF70" s="374"/>
    </row>
    <row r="71" spans="2:32" s="140" customFormat="1" ht="9.9499999999999993" customHeight="1">
      <c r="B71" s="340"/>
      <c r="C71" s="174" t="s">
        <v>346</v>
      </c>
      <c r="D71" s="127"/>
      <c r="E71" s="127"/>
      <c r="F71" s="128"/>
      <c r="G71" s="129"/>
      <c r="H71" s="130"/>
      <c r="I71" s="175"/>
      <c r="J71" s="128"/>
      <c r="K71" s="132">
        <f t="shared" ref="K71:K102" si="64">IFERROR(SUM(R71+U71+X71), "")</f>
        <v>0</v>
      </c>
      <c r="L71" s="133" t="str">
        <f t="shared" ref="L71:L102" si="65">IFERROR(SUM(M71/K71), "")</f>
        <v/>
      </c>
      <c r="M71" s="376">
        <f t="shared" ref="M71:M102" si="66">IFERROR(SUM(T71+W71+Z71), "")</f>
        <v>0</v>
      </c>
      <c r="N71" s="177">
        <f t="shared" ref="N71:N102" si="67">IFERROR(SUM(AA71+AD71), "")</f>
        <v>0</v>
      </c>
      <c r="O71" s="133" t="str">
        <f t="shared" ref="O71:O102" si="68">IFERROR(SUM(P71/N71), "")</f>
        <v/>
      </c>
      <c r="P71" s="133">
        <f t="shared" ref="P71:P134" si="69">IFERROR(SUM(AC71+AF71), "")</f>
        <v>0</v>
      </c>
      <c r="Q71" s="134"/>
      <c r="R71" s="172"/>
      <c r="S71" s="133"/>
      <c r="T71" s="371"/>
      <c r="U71" s="138"/>
      <c r="V71" s="133">
        <f t="shared" si="60"/>
        <v>0</v>
      </c>
      <c r="W71" s="376"/>
      <c r="X71" s="133"/>
      <c r="Y71" s="133">
        <f t="shared" si="61"/>
        <v>0</v>
      </c>
      <c r="Z71" s="176"/>
      <c r="AA71" s="139"/>
      <c r="AB71" s="133">
        <f t="shared" si="62"/>
        <v>0</v>
      </c>
      <c r="AC71" s="376"/>
      <c r="AD71" s="138"/>
      <c r="AE71" s="133">
        <f t="shared" si="63"/>
        <v>0</v>
      </c>
      <c r="AF71" s="376"/>
    </row>
    <row r="72" spans="2:32" s="156" customFormat="1" ht="9.9499999999999993" customHeight="1">
      <c r="B72" s="325"/>
      <c r="C72" s="141" t="s">
        <v>347</v>
      </c>
      <c r="D72" s="142"/>
      <c r="E72" s="142" t="s">
        <v>348</v>
      </c>
      <c r="F72" s="143" t="s">
        <v>349</v>
      </c>
      <c r="G72" s="144">
        <v>62</v>
      </c>
      <c r="H72" s="145"/>
      <c r="I72" s="158"/>
      <c r="J72" s="143"/>
      <c r="K72" s="147">
        <f t="shared" si="64"/>
        <v>0</v>
      </c>
      <c r="L72" s="148" t="str">
        <f t="shared" si="65"/>
        <v/>
      </c>
      <c r="M72" s="374">
        <f t="shared" si="66"/>
        <v>0</v>
      </c>
      <c r="N72" s="157">
        <f t="shared" si="67"/>
        <v>0</v>
      </c>
      <c r="O72" s="148" t="str">
        <f t="shared" si="68"/>
        <v/>
      </c>
      <c r="P72" s="148">
        <f t="shared" si="69"/>
        <v>0</v>
      </c>
      <c r="Q72" s="149"/>
      <c r="R72" s="161"/>
      <c r="S72" s="148"/>
      <c r="T72" s="372"/>
      <c r="U72" s="153"/>
      <c r="V72" s="148">
        <f t="shared" si="60"/>
        <v>0</v>
      </c>
      <c r="W72" s="374"/>
      <c r="X72" s="148"/>
      <c r="Y72" s="148">
        <f t="shared" si="61"/>
        <v>0</v>
      </c>
      <c r="Z72" s="155"/>
      <c r="AA72" s="154"/>
      <c r="AB72" s="148">
        <f t="shared" si="62"/>
        <v>0</v>
      </c>
      <c r="AC72" s="374"/>
      <c r="AD72" s="153"/>
      <c r="AE72" s="148">
        <f t="shared" si="63"/>
        <v>0</v>
      </c>
      <c r="AF72" s="374"/>
    </row>
    <row r="73" spans="2:32" s="156" customFormat="1" ht="9.9499999999999993" customHeight="1">
      <c r="B73" s="325"/>
      <c r="C73" s="141" t="s">
        <v>350</v>
      </c>
      <c r="D73" s="142"/>
      <c r="E73" s="142" t="s">
        <v>351</v>
      </c>
      <c r="F73" s="143"/>
      <c r="G73" s="144">
        <v>34</v>
      </c>
      <c r="H73" s="145"/>
      <c r="I73" s="158"/>
      <c r="J73" s="143"/>
      <c r="K73" s="147">
        <f t="shared" si="64"/>
        <v>0</v>
      </c>
      <c r="L73" s="148" t="str">
        <f t="shared" si="65"/>
        <v/>
      </c>
      <c r="M73" s="374">
        <f t="shared" si="66"/>
        <v>0</v>
      </c>
      <c r="N73" s="157">
        <f t="shared" si="67"/>
        <v>0</v>
      </c>
      <c r="O73" s="148" t="str">
        <f t="shared" si="68"/>
        <v/>
      </c>
      <c r="P73" s="148">
        <f t="shared" si="69"/>
        <v>0</v>
      </c>
      <c r="Q73" s="149"/>
      <c r="R73" s="161"/>
      <c r="S73" s="148"/>
      <c r="T73" s="372"/>
      <c r="U73" s="153"/>
      <c r="V73" s="148">
        <f t="shared" si="60"/>
        <v>0</v>
      </c>
      <c r="W73" s="374"/>
      <c r="X73" s="148"/>
      <c r="Y73" s="148">
        <f t="shared" si="61"/>
        <v>0</v>
      </c>
      <c r="Z73" s="155"/>
      <c r="AA73" s="154"/>
      <c r="AB73" s="148">
        <f t="shared" si="62"/>
        <v>0</v>
      </c>
      <c r="AC73" s="374"/>
      <c r="AD73" s="153"/>
      <c r="AE73" s="148">
        <f t="shared" si="63"/>
        <v>0</v>
      </c>
      <c r="AF73" s="374"/>
    </row>
    <row r="74" spans="2:32" s="156" customFormat="1" ht="9.9499999999999993" customHeight="1">
      <c r="B74" s="325"/>
      <c r="C74" s="178" t="s">
        <v>352</v>
      </c>
      <c r="D74" s="142"/>
      <c r="E74" s="142" t="s">
        <v>353</v>
      </c>
      <c r="F74" s="143"/>
      <c r="G74" s="144">
        <v>3</v>
      </c>
      <c r="H74" s="145"/>
      <c r="I74" s="158"/>
      <c r="J74" s="143"/>
      <c r="K74" s="147">
        <f t="shared" si="64"/>
        <v>0</v>
      </c>
      <c r="L74" s="148" t="str">
        <f t="shared" si="65"/>
        <v/>
      </c>
      <c r="M74" s="374">
        <f t="shared" si="66"/>
        <v>0</v>
      </c>
      <c r="N74" s="157">
        <f t="shared" si="67"/>
        <v>0</v>
      </c>
      <c r="O74" s="148" t="str">
        <f t="shared" si="68"/>
        <v/>
      </c>
      <c r="P74" s="148">
        <f t="shared" si="69"/>
        <v>0</v>
      </c>
      <c r="Q74" s="149"/>
      <c r="R74" s="161"/>
      <c r="S74" s="148"/>
      <c r="T74" s="372"/>
      <c r="U74" s="153"/>
      <c r="V74" s="148">
        <f t="shared" si="60"/>
        <v>0</v>
      </c>
      <c r="W74" s="374"/>
      <c r="X74" s="148"/>
      <c r="Y74" s="148">
        <f t="shared" si="61"/>
        <v>0</v>
      </c>
      <c r="Z74" s="155"/>
      <c r="AA74" s="154"/>
      <c r="AB74" s="148">
        <f t="shared" si="62"/>
        <v>0</v>
      </c>
      <c r="AC74" s="374"/>
      <c r="AD74" s="153"/>
      <c r="AE74" s="148">
        <f t="shared" si="63"/>
        <v>0</v>
      </c>
      <c r="AF74" s="374"/>
    </row>
    <row r="75" spans="2:32" s="156" customFormat="1" ht="9.9499999999999993" customHeight="1">
      <c r="B75" s="325"/>
      <c r="C75" s="178" t="s">
        <v>352</v>
      </c>
      <c r="D75" s="142"/>
      <c r="E75" s="142" t="s">
        <v>354</v>
      </c>
      <c r="F75" s="143"/>
      <c r="G75" s="144">
        <v>10</v>
      </c>
      <c r="H75" s="145"/>
      <c r="I75" s="158"/>
      <c r="J75" s="143"/>
      <c r="K75" s="147">
        <f t="shared" si="64"/>
        <v>0</v>
      </c>
      <c r="L75" s="148" t="str">
        <f t="shared" si="65"/>
        <v/>
      </c>
      <c r="M75" s="374">
        <f t="shared" si="66"/>
        <v>0</v>
      </c>
      <c r="N75" s="157">
        <f t="shared" si="67"/>
        <v>0</v>
      </c>
      <c r="O75" s="148" t="str">
        <f t="shared" si="68"/>
        <v/>
      </c>
      <c r="P75" s="148">
        <f t="shared" si="69"/>
        <v>0</v>
      </c>
      <c r="Q75" s="149"/>
      <c r="R75" s="161"/>
      <c r="S75" s="148"/>
      <c r="T75" s="372"/>
      <c r="U75" s="153"/>
      <c r="V75" s="148">
        <f t="shared" si="60"/>
        <v>0</v>
      </c>
      <c r="W75" s="374"/>
      <c r="X75" s="148"/>
      <c r="Y75" s="148">
        <f t="shared" si="61"/>
        <v>0</v>
      </c>
      <c r="Z75" s="155"/>
      <c r="AA75" s="154"/>
      <c r="AB75" s="148">
        <f t="shared" si="62"/>
        <v>0</v>
      </c>
      <c r="AC75" s="374"/>
      <c r="AD75" s="153"/>
      <c r="AE75" s="148">
        <f t="shared" si="63"/>
        <v>0</v>
      </c>
      <c r="AF75" s="374"/>
    </row>
    <row r="76" spans="2:32" s="156" customFormat="1" ht="9.9499999999999993" customHeight="1">
      <c r="B76" s="325"/>
      <c r="C76" s="178" t="s">
        <v>352</v>
      </c>
      <c r="D76" s="142"/>
      <c r="E76" s="142" t="s">
        <v>355</v>
      </c>
      <c r="F76" s="143"/>
      <c r="G76" s="144">
        <v>17</v>
      </c>
      <c r="H76" s="145"/>
      <c r="I76" s="158"/>
      <c r="J76" s="143"/>
      <c r="K76" s="147">
        <f t="shared" si="64"/>
        <v>0</v>
      </c>
      <c r="L76" s="148" t="str">
        <f t="shared" si="65"/>
        <v/>
      </c>
      <c r="M76" s="374">
        <f t="shared" si="66"/>
        <v>0</v>
      </c>
      <c r="N76" s="157">
        <f t="shared" si="67"/>
        <v>0</v>
      </c>
      <c r="O76" s="148" t="str">
        <f t="shared" si="68"/>
        <v/>
      </c>
      <c r="P76" s="148">
        <f t="shared" si="69"/>
        <v>0</v>
      </c>
      <c r="Q76" s="149"/>
      <c r="R76" s="161"/>
      <c r="S76" s="148"/>
      <c r="T76" s="372"/>
      <c r="U76" s="153"/>
      <c r="V76" s="148">
        <f t="shared" si="60"/>
        <v>0</v>
      </c>
      <c r="W76" s="374"/>
      <c r="X76" s="148"/>
      <c r="Y76" s="148">
        <f t="shared" si="61"/>
        <v>0</v>
      </c>
      <c r="Z76" s="155"/>
      <c r="AA76" s="154"/>
      <c r="AB76" s="148">
        <f t="shared" si="62"/>
        <v>0</v>
      </c>
      <c r="AC76" s="374"/>
      <c r="AD76" s="153"/>
      <c r="AE76" s="148">
        <f t="shared" si="63"/>
        <v>0</v>
      </c>
      <c r="AF76" s="374"/>
    </row>
    <row r="77" spans="2:32" s="156" customFormat="1" ht="9.9499999999999993" customHeight="1">
      <c r="B77" s="325"/>
      <c r="C77" s="141" t="s">
        <v>356</v>
      </c>
      <c r="D77" s="142"/>
      <c r="E77" s="142" t="s">
        <v>357</v>
      </c>
      <c r="F77" s="143"/>
      <c r="G77" s="144">
        <v>20</v>
      </c>
      <c r="H77" s="145"/>
      <c r="I77" s="158"/>
      <c r="J77" s="143"/>
      <c r="K77" s="147">
        <f t="shared" si="64"/>
        <v>0</v>
      </c>
      <c r="L77" s="148" t="str">
        <f t="shared" si="65"/>
        <v/>
      </c>
      <c r="M77" s="374">
        <f t="shared" si="66"/>
        <v>0</v>
      </c>
      <c r="N77" s="157">
        <f t="shared" si="67"/>
        <v>0</v>
      </c>
      <c r="O77" s="148" t="str">
        <f t="shared" si="68"/>
        <v/>
      </c>
      <c r="P77" s="148">
        <f t="shared" si="69"/>
        <v>0</v>
      </c>
      <c r="Q77" s="149"/>
      <c r="R77" s="161"/>
      <c r="S77" s="148"/>
      <c r="T77" s="372"/>
      <c r="U77" s="153"/>
      <c r="V77" s="148">
        <f t="shared" si="60"/>
        <v>0</v>
      </c>
      <c r="W77" s="374"/>
      <c r="X77" s="148"/>
      <c r="Y77" s="148">
        <f t="shared" si="61"/>
        <v>0</v>
      </c>
      <c r="Z77" s="155"/>
      <c r="AA77" s="154"/>
      <c r="AB77" s="148">
        <f t="shared" si="62"/>
        <v>0</v>
      </c>
      <c r="AC77" s="374"/>
      <c r="AD77" s="153"/>
      <c r="AE77" s="148">
        <f t="shared" si="63"/>
        <v>0</v>
      </c>
      <c r="AF77" s="374"/>
    </row>
    <row r="78" spans="2:32" s="156" customFormat="1" ht="9.9499999999999993" customHeight="1">
      <c r="B78" s="325"/>
      <c r="C78" s="179" t="s">
        <v>352</v>
      </c>
      <c r="D78" s="142"/>
      <c r="E78" s="142" t="s">
        <v>358</v>
      </c>
      <c r="F78" s="143"/>
      <c r="G78" s="144">
        <v>60</v>
      </c>
      <c r="H78" s="145"/>
      <c r="I78" s="158"/>
      <c r="J78" s="143"/>
      <c r="K78" s="147">
        <f t="shared" si="64"/>
        <v>0</v>
      </c>
      <c r="L78" s="148" t="str">
        <f t="shared" si="65"/>
        <v/>
      </c>
      <c r="M78" s="374">
        <f t="shared" si="66"/>
        <v>0</v>
      </c>
      <c r="N78" s="157">
        <f t="shared" si="67"/>
        <v>0</v>
      </c>
      <c r="O78" s="148" t="str">
        <f t="shared" si="68"/>
        <v/>
      </c>
      <c r="P78" s="148">
        <f t="shared" si="69"/>
        <v>0</v>
      </c>
      <c r="Q78" s="149"/>
      <c r="R78" s="161"/>
      <c r="S78" s="148"/>
      <c r="T78" s="372"/>
      <c r="U78" s="153"/>
      <c r="V78" s="148">
        <f t="shared" si="60"/>
        <v>0</v>
      </c>
      <c r="W78" s="374"/>
      <c r="X78" s="148"/>
      <c r="Y78" s="148">
        <f t="shared" si="61"/>
        <v>0</v>
      </c>
      <c r="Z78" s="155"/>
      <c r="AA78" s="154"/>
      <c r="AB78" s="148">
        <f t="shared" si="62"/>
        <v>0</v>
      </c>
      <c r="AC78" s="374"/>
      <c r="AD78" s="153"/>
      <c r="AE78" s="148">
        <f t="shared" si="63"/>
        <v>0</v>
      </c>
      <c r="AF78" s="374"/>
    </row>
    <row r="79" spans="2:32" s="156" customFormat="1" ht="9.9499999999999993" customHeight="1">
      <c r="B79" s="325"/>
      <c r="C79" s="179" t="s">
        <v>352</v>
      </c>
      <c r="D79" s="142"/>
      <c r="E79" s="142" t="s">
        <v>359</v>
      </c>
      <c r="F79" s="143"/>
      <c r="G79" s="144">
        <v>2</v>
      </c>
      <c r="H79" s="145"/>
      <c r="I79" s="158"/>
      <c r="J79" s="143"/>
      <c r="K79" s="147">
        <f t="shared" si="64"/>
        <v>0</v>
      </c>
      <c r="L79" s="148" t="str">
        <f t="shared" si="65"/>
        <v/>
      </c>
      <c r="M79" s="374">
        <f t="shared" si="66"/>
        <v>0</v>
      </c>
      <c r="N79" s="157">
        <f t="shared" si="67"/>
        <v>0</v>
      </c>
      <c r="O79" s="148" t="str">
        <f t="shared" si="68"/>
        <v/>
      </c>
      <c r="P79" s="148">
        <f t="shared" si="69"/>
        <v>0</v>
      </c>
      <c r="Q79" s="149"/>
      <c r="R79" s="161"/>
      <c r="S79" s="148"/>
      <c r="T79" s="372"/>
      <c r="U79" s="153"/>
      <c r="V79" s="148">
        <f t="shared" si="60"/>
        <v>0</v>
      </c>
      <c r="W79" s="374"/>
      <c r="X79" s="148"/>
      <c r="Y79" s="148">
        <f t="shared" si="61"/>
        <v>0</v>
      </c>
      <c r="Z79" s="155"/>
      <c r="AA79" s="154"/>
      <c r="AB79" s="148">
        <f t="shared" si="62"/>
        <v>0</v>
      </c>
      <c r="AC79" s="374"/>
      <c r="AD79" s="153"/>
      <c r="AE79" s="148">
        <f t="shared" si="63"/>
        <v>0</v>
      </c>
      <c r="AF79" s="374"/>
    </row>
    <row r="80" spans="2:32" s="156" customFormat="1" ht="9.9499999999999993" customHeight="1">
      <c r="B80" s="325"/>
      <c r="C80" s="141" t="s">
        <v>360</v>
      </c>
      <c r="D80" s="142"/>
      <c r="E80" s="142" t="s">
        <v>361</v>
      </c>
      <c r="F80" s="143"/>
      <c r="G80" s="144">
        <v>62</v>
      </c>
      <c r="H80" s="145"/>
      <c r="I80" s="158"/>
      <c r="J80" s="143"/>
      <c r="K80" s="147">
        <f t="shared" si="64"/>
        <v>0</v>
      </c>
      <c r="L80" s="148" t="str">
        <f t="shared" si="65"/>
        <v/>
      </c>
      <c r="M80" s="374">
        <f t="shared" si="66"/>
        <v>0</v>
      </c>
      <c r="N80" s="157">
        <f t="shared" si="67"/>
        <v>0</v>
      </c>
      <c r="O80" s="148" t="str">
        <f t="shared" si="68"/>
        <v/>
      </c>
      <c r="P80" s="148">
        <f t="shared" si="69"/>
        <v>0</v>
      </c>
      <c r="Q80" s="149"/>
      <c r="R80" s="161"/>
      <c r="S80" s="148"/>
      <c r="T80" s="372"/>
      <c r="U80" s="153"/>
      <c r="V80" s="148">
        <f t="shared" si="60"/>
        <v>0</v>
      </c>
      <c r="W80" s="374"/>
      <c r="X80" s="148"/>
      <c r="Y80" s="148">
        <f t="shared" si="61"/>
        <v>0</v>
      </c>
      <c r="Z80" s="155"/>
      <c r="AA80" s="154"/>
      <c r="AB80" s="148">
        <f t="shared" si="62"/>
        <v>0</v>
      </c>
      <c r="AC80" s="374"/>
      <c r="AD80" s="153"/>
      <c r="AE80" s="148">
        <f t="shared" si="63"/>
        <v>0</v>
      </c>
      <c r="AF80" s="374"/>
    </row>
    <row r="81" spans="2:32" s="156" customFormat="1" ht="9.9499999999999993" customHeight="1">
      <c r="B81" s="325"/>
      <c r="C81" s="141" t="s">
        <v>362</v>
      </c>
      <c r="D81" s="142"/>
      <c r="E81" s="142"/>
      <c r="F81" s="143"/>
      <c r="G81" s="144">
        <v>62</v>
      </c>
      <c r="H81" s="145"/>
      <c r="I81" s="158"/>
      <c r="J81" s="143"/>
      <c r="K81" s="147">
        <f t="shared" si="64"/>
        <v>0</v>
      </c>
      <c r="L81" s="148" t="str">
        <f t="shared" si="65"/>
        <v/>
      </c>
      <c r="M81" s="374">
        <f t="shared" si="66"/>
        <v>0</v>
      </c>
      <c r="N81" s="157">
        <f t="shared" si="67"/>
        <v>0</v>
      </c>
      <c r="O81" s="148" t="str">
        <f t="shared" si="68"/>
        <v/>
      </c>
      <c r="P81" s="148">
        <f t="shared" si="69"/>
        <v>0</v>
      </c>
      <c r="Q81" s="149"/>
      <c r="R81" s="161"/>
      <c r="S81" s="148"/>
      <c r="T81" s="372"/>
      <c r="U81" s="153"/>
      <c r="V81" s="148">
        <f t="shared" si="60"/>
        <v>0</v>
      </c>
      <c r="W81" s="374"/>
      <c r="X81" s="148"/>
      <c r="Y81" s="148">
        <f t="shared" si="61"/>
        <v>0</v>
      </c>
      <c r="Z81" s="155"/>
      <c r="AA81" s="154"/>
      <c r="AB81" s="148">
        <f t="shared" si="62"/>
        <v>0</v>
      </c>
      <c r="AC81" s="374"/>
      <c r="AD81" s="153"/>
      <c r="AE81" s="148">
        <f t="shared" si="63"/>
        <v>0</v>
      </c>
      <c r="AF81" s="374"/>
    </row>
    <row r="82" spans="2:32" s="156" customFormat="1" ht="9.9499999999999993" customHeight="1">
      <c r="B82" s="325"/>
      <c r="C82" s="141" t="s">
        <v>363</v>
      </c>
      <c r="D82" s="142"/>
      <c r="E82" s="142" t="s">
        <v>364</v>
      </c>
      <c r="F82" s="143"/>
      <c r="G82" s="144">
        <v>48</v>
      </c>
      <c r="H82" s="145"/>
      <c r="I82" s="158"/>
      <c r="J82" s="143"/>
      <c r="K82" s="147">
        <f t="shared" si="64"/>
        <v>0</v>
      </c>
      <c r="L82" s="148" t="str">
        <f t="shared" si="65"/>
        <v/>
      </c>
      <c r="M82" s="374">
        <f t="shared" si="66"/>
        <v>0</v>
      </c>
      <c r="N82" s="157">
        <f t="shared" si="67"/>
        <v>0</v>
      </c>
      <c r="O82" s="148" t="str">
        <f t="shared" si="68"/>
        <v/>
      </c>
      <c r="P82" s="148">
        <f t="shared" si="69"/>
        <v>0</v>
      </c>
      <c r="Q82" s="149"/>
      <c r="R82" s="161"/>
      <c r="S82" s="148"/>
      <c r="T82" s="372"/>
      <c r="U82" s="153"/>
      <c r="V82" s="148">
        <f t="shared" si="60"/>
        <v>0</v>
      </c>
      <c r="W82" s="374"/>
      <c r="X82" s="148"/>
      <c r="Y82" s="148">
        <f t="shared" si="61"/>
        <v>0</v>
      </c>
      <c r="Z82" s="155"/>
      <c r="AA82" s="154"/>
      <c r="AB82" s="148">
        <f t="shared" si="62"/>
        <v>0</v>
      </c>
      <c r="AC82" s="374"/>
      <c r="AD82" s="153"/>
      <c r="AE82" s="148">
        <f t="shared" si="63"/>
        <v>0</v>
      </c>
      <c r="AF82" s="374"/>
    </row>
    <row r="83" spans="2:32" s="156" customFormat="1" ht="9.9499999999999993" customHeight="1">
      <c r="B83" s="325"/>
      <c r="C83" s="179" t="s">
        <v>352</v>
      </c>
      <c r="D83" s="142"/>
      <c r="E83" s="142" t="s">
        <v>365</v>
      </c>
      <c r="F83" s="143"/>
      <c r="G83" s="144">
        <v>12</v>
      </c>
      <c r="H83" s="145"/>
      <c r="I83" s="158"/>
      <c r="J83" s="143"/>
      <c r="K83" s="147">
        <f t="shared" si="64"/>
        <v>0</v>
      </c>
      <c r="L83" s="148" t="str">
        <f t="shared" si="65"/>
        <v/>
      </c>
      <c r="M83" s="374">
        <f t="shared" si="66"/>
        <v>0</v>
      </c>
      <c r="N83" s="157">
        <f t="shared" si="67"/>
        <v>0</v>
      </c>
      <c r="O83" s="148" t="str">
        <f t="shared" si="68"/>
        <v/>
      </c>
      <c r="P83" s="148">
        <f t="shared" si="69"/>
        <v>0</v>
      </c>
      <c r="Q83" s="149"/>
      <c r="R83" s="161"/>
      <c r="S83" s="148"/>
      <c r="T83" s="372"/>
      <c r="U83" s="153"/>
      <c r="V83" s="148">
        <f t="shared" si="60"/>
        <v>0</v>
      </c>
      <c r="W83" s="374"/>
      <c r="X83" s="148"/>
      <c r="Y83" s="148">
        <f t="shared" si="61"/>
        <v>0</v>
      </c>
      <c r="Z83" s="155"/>
      <c r="AA83" s="154"/>
      <c r="AB83" s="148">
        <f t="shared" si="62"/>
        <v>0</v>
      </c>
      <c r="AC83" s="374"/>
      <c r="AD83" s="153"/>
      <c r="AE83" s="148">
        <f t="shared" si="63"/>
        <v>0</v>
      </c>
      <c r="AF83" s="374"/>
    </row>
    <row r="84" spans="2:32" s="156" customFormat="1" ht="9.9499999999999993" customHeight="1">
      <c r="B84" s="325"/>
      <c r="C84" s="141" t="s">
        <v>366</v>
      </c>
      <c r="D84" s="142"/>
      <c r="E84" s="142" t="s">
        <v>367</v>
      </c>
      <c r="F84" s="143"/>
      <c r="G84" s="144">
        <v>16</v>
      </c>
      <c r="H84" s="145"/>
      <c r="I84" s="158"/>
      <c r="J84" s="143"/>
      <c r="K84" s="147">
        <f t="shared" si="64"/>
        <v>0</v>
      </c>
      <c r="L84" s="148" t="str">
        <f t="shared" si="65"/>
        <v/>
      </c>
      <c r="M84" s="374">
        <f t="shared" si="66"/>
        <v>0</v>
      </c>
      <c r="N84" s="157">
        <f t="shared" si="67"/>
        <v>0</v>
      </c>
      <c r="O84" s="148" t="str">
        <f t="shared" si="68"/>
        <v/>
      </c>
      <c r="P84" s="148">
        <f t="shared" si="69"/>
        <v>0</v>
      </c>
      <c r="Q84" s="149"/>
      <c r="R84" s="161"/>
      <c r="S84" s="148"/>
      <c r="T84" s="372"/>
      <c r="U84" s="153"/>
      <c r="V84" s="148">
        <f t="shared" si="60"/>
        <v>0</v>
      </c>
      <c r="W84" s="374"/>
      <c r="X84" s="148"/>
      <c r="Y84" s="148">
        <f t="shared" si="61"/>
        <v>0</v>
      </c>
      <c r="Z84" s="155"/>
      <c r="AA84" s="154"/>
      <c r="AB84" s="148">
        <f t="shared" si="62"/>
        <v>0</v>
      </c>
      <c r="AC84" s="374"/>
      <c r="AD84" s="153"/>
      <c r="AE84" s="148">
        <f t="shared" si="63"/>
        <v>0</v>
      </c>
      <c r="AF84" s="374"/>
    </row>
    <row r="85" spans="2:32" s="156" customFormat="1" ht="9.9499999999999993" customHeight="1">
      <c r="B85" s="325"/>
      <c r="C85" s="141" t="s">
        <v>368</v>
      </c>
      <c r="D85" s="142"/>
      <c r="E85" s="142" t="s">
        <v>369</v>
      </c>
      <c r="F85" s="143"/>
      <c r="G85" s="144">
        <v>10</v>
      </c>
      <c r="H85" s="145"/>
      <c r="I85" s="158"/>
      <c r="J85" s="143"/>
      <c r="K85" s="147">
        <f t="shared" si="64"/>
        <v>0</v>
      </c>
      <c r="L85" s="148" t="str">
        <f t="shared" si="65"/>
        <v/>
      </c>
      <c r="M85" s="374">
        <f t="shared" si="66"/>
        <v>0</v>
      </c>
      <c r="N85" s="157">
        <f t="shared" si="67"/>
        <v>0</v>
      </c>
      <c r="O85" s="148" t="str">
        <f t="shared" si="68"/>
        <v/>
      </c>
      <c r="P85" s="148">
        <f t="shared" si="69"/>
        <v>0</v>
      </c>
      <c r="Q85" s="149"/>
      <c r="R85" s="161"/>
      <c r="S85" s="148"/>
      <c r="T85" s="372"/>
      <c r="U85" s="153"/>
      <c r="V85" s="148">
        <f t="shared" si="60"/>
        <v>0</v>
      </c>
      <c r="W85" s="374"/>
      <c r="X85" s="148"/>
      <c r="Y85" s="148">
        <f t="shared" si="61"/>
        <v>0</v>
      </c>
      <c r="Z85" s="155"/>
      <c r="AA85" s="154"/>
      <c r="AB85" s="148">
        <f t="shared" si="62"/>
        <v>0</v>
      </c>
      <c r="AC85" s="374"/>
      <c r="AD85" s="153"/>
      <c r="AE85" s="148">
        <f t="shared" si="63"/>
        <v>0</v>
      </c>
      <c r="AF85" s="374"/>
    </row>
    <row r="86" spans="2:32" s="156" customFormat="1" ht="9.9499999999999993" customHeight="1">
      <c r="B86" s="325"/>
      <c r="C86" s="141" t="s">
        <v>370</v>
      </c>
      <c r="D86" s="142"/>
      <c r="E86" s="142" t="s">
        <v>371</v>
      </c>
      <c r="F86" s="143"/>
      <c r="G86" s="144">
        <v>5</v>
      </c>
      <c r="H86" s="145"/>
      <c r="I86" s="158"/>
      <c r="J86" s="143"/>
      <c r="K86" s="147">
        <f t="shared" si="64"/>
        <v>0</v>
      </c>
      <c r="L86" s="148" t="str">
        <f t="shared" si="65"/>
        <v/>
      </c>
      <c r="M86" s="374">
        <f t="shared" si="66"/>
        <v>0</v>
      </c>
      <c r="N86" s="157">
        <f t="shared" si="67"/>
        <v>0</v>
      </c>
      <c r="O86" s="148" t="str">
        <f t="shared" si="68"/>
        <v/>
      </c>
      <c r="P86" s="148">
        <f t="shared" si="69"/>
        <v>0</v>
      </c>
      <c r="Q86" s="149"/>
      <c r="R86" s="161"/>
      <c r="S86" s="148"/>
      <c r="T86" s="372"/>
      <c r="U86" s="153"/>
      <c r="V86" s="148">
        <f t="shared" si="60"/>
        <v>0</v>
      </c>
      <c r="W86" s="374"/>
      <c r="X86" s="148"/>
      <c r="Y86" s="148">
        <f t="shared" si="61"/>
        <v>0</v>
      </c>
      <c r="Z86" s="155"/>
      <c r="AA86" s="154"/>
      <c r="AB86" s="148">
        <f t="shared" si="62"/>
        <v>0</v>
      </c>
      <c r="AC86" s="374"/>
      <c r="AD86" s="153"/>
      <c r="AE86" s="148">
        <f t="shared" si="63"/>
        <v>0</v>
      </c>
      <c r="AF86" s="374"/>
    </row>
    <row r="87" spans="2:32" s="156" customFormat="1" ht="9.9499999999999993" customHeight="1">
      <c r="B87" s="325"/>
      <c r="C87" s="141" t="s">
        <v>372</v>
      </c>
      <c r="D87" s="142"/>
      <c r="E87" s="142" t="s">
        <v>373</v>
      </c>
      <c r="F87" s="143"/>
      <c r="G87" s="144">
        <v>1</v>
      </c>
      <c r="H87" s="145"/>
      <c r="I87" s="158"/>
      <c r="J87" s="143"/>
      <c r="K87" s="147">
        <f t="shared" si="64"/>
        <v>0</v>
      </c>
      <c r="L87" s="148" t="str">
        <f t="shared" si="65"/>
        <v/>
      </c>
      <c r="M87" s="374">
        <f t="shared" si="66"/>
        <v>0</v>
      </c>
      <c r="N87" s="157">
        <f t="shared" si="67"/>
        <v>0</v>
      </c>
      <c r="O87" s="148" t="str">
        <f t="shared" si="68"/>
        <v/>
      </c>
      <c r="P87" s="148">
        <f t="shared" si="69"/>
        <v>0</v>
      </c>
      <c r="Q87" s="149"/>
      <c r="R87" s="161"/>
      <c r="S87" s="148"/>
      <c r="T87" s="372"/>
      <c r="U87" s="153"/>
      <c r="V87" s="148">
        <f t="shared" si="60"/>
        <v>0</v>
      </c>
      <c r="W87" s="374"/>
      <c r="X87" s="148"/>
      <c r="Y87" s="148">
        <f t="shared" si="61"/>
        <v>0</v>
      </c>
      <c r="Z87" s="155"/>
      <c r="AA87" s="154"/>
      <c r="AB87" s="148">
        <f t="shared" si="62"/>
        <v>0</v>
      </c>
      <c r="AC87" s="374"/>
      <c r="AD87" s="153"/>
      <c r="AE87" s="148">
        <f t="shared" si="63"/>
        <v>0</v>
      </c>
      <c r="AF87" s="374"/>
    </row>
    <row r="88" spans="2:32" s="156" customFormat="1" ht="9.9499999999999993" customHeight="1">
      <c r="B88" s="325"/>
      <c r="C88" s="141" t="s">
        <v>374</v>
      </c>
      <c r="D88" s="142"/>
      <c r="E88" s="142" t="s">
        <v>375</v>
      </c>
      <c r="F88" s="143"/>
      <c r="G88" s="144">
        <v>4</v>
      </c>
      <c r="H88" s="145"/>
      <c r="I88" s="158"/>
      <c r="J88" s="143"/>
      <c r="K88" s="147">
        <f t="shared" si="64"/>
        <v>0</v>
      </c>
      <c r="L88" s="148" t="str">
        <f t="shared" si="65"/>
        <v/>
      </c>
      <c r="M88" s="374">
        <f t="shared" si="66"/>
        <v>0</v>
      </c>
      <c r="N88" s="157">
        <f t="shared" si="67"/>
        <v>0</v>
      </c>
      <c r="O88" s="148" t="str">
        <f t="shared" si="68"/>
        <v/>
      </c>
      <c r="P88" s="148">
        <f t="shared" si="69"/>
        <v>0</v>
      </c>
      <c r="Q88" s="149"/>
      <c r="R88" s="161"/>
      <c r="S88" s="148"/>
      <c r="T88" s="372"/>
      <c r="U88" s="153"/>
      <c r="V88" s="148">
        <f t="shared" si="60"/>
        <v>0</v>
      </c>
      <c r="W88" s="374"/>
      <c r="X88" s="148"/>
      <c r="Y88" s="148">
        <f t="shared" si="61"/>
        <v>0</v>
      </c>
      <c r="Z88" s="155"/>
      <c r="AA88" s="154"/>
      <c r="AB88" s="148">
        <f t="shared" si="62"/>
        <v>0</v>
      </c>
      <c r="AC88" s="374"/>
      <c r="AD88" s="153"/>
      <c r="AE88" s="148">
        <f t="shared" si="63"/>
        <v>0</v>
      </c>
      <c r="AF88" s="374"/>
    </row>
    <row r="89" spans="2:32" s="156" customFormat="1" ht="9.9499999999999993" customHeight="1">
      <c r="B89" s="325"/>
      <c r="C89" s="141" t="s">
        <v>376</v>
      </c>
      <c r="D89" s="142"/>
      <c r="E89" s="142" t="s">
        <v>377</v>
      </c>
      <c r="F89" s="143"/>
      <c r="G89" s="144">
        <v>4</v>
      </c>
      <c r="H89" s="145"/>
      <c r="I89" s="158"/>
      <c r="J89" s="143"/>
      <c r="K89" s="147">
        <f t="shared" si="64"/>
        <v>0</v>
      </c>
      <c r="L89" s="148" t="str">
        <f t="shared" si="65"/>
        <v/>
      </c>
      <c r="M89" s="374">
        <f t="shared" si="66"/>
        <v>0</v>
      </c>
      <c r="N89" s="157">
        <f t="shared" si="67"/>
        <v>0</v>
      </c>
      <c r="O89" s="148" t="str">
        <f t="shared" si="68"/>
        <v/>
      </c>
      <c r="P89" s="148">
        <f t="shared" si="69"/>
        <v>0</v>
      </c>
      <c r="Q89" s="149"/>
      <c r="R89" s="161"/>
      <c r="S89" s="148"/>
      <c r="T89" s="372"/>
      <c r="U89" s="153"/>
      <c r="V89" s="148">
        <f t="shared" si="60"/>
        <v>0</v>
      </c>
      <c r="W89" s="374"/>
      <c r="X89" s="148"/>
      <c r="Y89" s="148">
        <f t="shared" si="61"/>
        <v>0</v>
      </c>
      <c r="Z89" s="155"/>
      <c r="AA89" s="154"/>
      <c r="AB89" s="148">
        <f t="shared" si="62"/>
        <v>0</v>
      </c>
      <c r="AC89" s="374"/>
      <c r="AD89" s="153"/>
      <c r="AE89" s="148">
        <f t="shared" si="63"/>
        <v>0</v>
      </c>
      <c r="AF89" s="374"/>
    </row>
    <row r="90" spans="2:32" s="156" customFormat="1" ht="9.9499999999999993" customHeight="1">
      <c r="B90" s="325"/>
      <c r="C90" s="141" t="s">
        <v>378</v>
      </c>
      <c r="D90" s="142"/>
      <c r="E90" s="142" t="s">
        <v>379</v>
      </c>
      <c r="F90" s="143"/>
      <c r="G90" s="144">
        <v>1</v>
      </c>
      <c r="H90" s="145"/>
      <c r="I90" s="158"/>
      <c r="J90" s="143"/>
      <c r="K90" s="147">
        <f t="shared" si="64"/>
        <v>0</v>
      </c>
      <c r="L90" s="148" t="str">
        <f t="shared" si="65"/>
        <v/>
      </c>
      <c r="M90" s="374">
        <f t="shared" si="66"/>
        <v>0</v>
      </c>
      <c r="N90" s="157">
        <f t="shared" si="67"/>
        <v>0</v>
      </c>
      <c r="O90" s="148" t="str">
        <f t="shared" si="68"/>
        <v/>
      </c>
      <c r="P90" s="148">
        <f t="shared" si="69"/>
        <v>0</v>
      </c>
      <c r="Q90" s="149"/>
      <c r="R90" s="161"/>
      <c r="S90" s="148"/>
      <c r="T90" s="372"/>
      <c r="U90" s="153"/>
      <c r="V90" s="148">
        <f t="shared" si="60"/>
        <v>0</v>
      </c>
      <c r="W90" s="374"/>
      <c r="X90" s="148"/>
      <c r="Y90" s="148">
        <f t="shared" si="61"/>
        <v>0</v>
      </c>
      <c r="Z90" s="155"/>
      <c r="AA90" s="154"/>
      <c r="AB90" s="148">
        <f t="shared" si="62"/>
        <v>0</v>
      </c>
      <c r="AC90" s="374"/>
      <c r="AD90" s="153"/>
      <c r="AE90" s="148">
        <f t="shared" si="63"/>
        <v>0</v>
      </c>
      <c r="AF90" s="374"/>
    </row>
    <row r="91" spans="2:32" s="156" customFormat="1" ht="9.9499999999999993" customHeight="1">
      <c r="B91" s="325"/>
      <c r="C91" s="141" t="s">
        <v>380</v>
      </c>
      <c r="D91" s="142"/>
      <c r="E91" s="142" t="s">
        <v>381</v>
      </c>
      <c r="F91" s="143"/>
      <c r="G91" s="144">
        <v>1</v>
      </c>
      <c r="H91" s="145"/>
      <c r="I91" s="158"/>
      <c r="J91" s="143"/>
      <c r="K91" s="147">
        <f t="shared" si="64"/>
        <v>0</v>
      </c>
      <c r="L91" s="148" t="str">
        <f t="shared" si="65"/>
        <v/>
      </c>
      <c r="M91" s="374">
        <f t="shared" si="66"/>
        <v>0</v>
      </c>
      <c r="N91" s="157">
        <f t="shared" si="67"/>
        <v>0</v>
      </c>
      <c r="O91" s="148" t="str">
        <f t="shared" si="68"/>
        <v/>
      </c>
      <c r="P91" s="148">
        <f t="shared" si="69"/>
        <v>0</v>
      </c>
      <c r="Q91" s="149"/>
      <c r="R91" s="161"/>
      <c r="S91" s="148"/>
      <c r="T91" s="372"/>
      <c r="U91" s="153"/>
      <c r="V91" s="148">
        <f t="shared" si="60"/>
        <v>0</v>
      </c>
      <c r="W91" s="374"/>
      <c r="X91" s="148"/>
      <c r="Y91" s="148">
        <f t="shared" si="61"/>
        <v>0</v>
      </c>
      <c r="Z91" s="155"/>
      <c r="AA91" s="154"/>
      <c r="AB91" s="148">
        <f t="shared" si="62"/>
        <v>0</v>
      </c>
      <c r="AC91" s="374"/>
      <c r="AD91" s="153"/>
      <c r="AE91" s="148">
        <f t="shared" si="63"/>
        <v>0</v>
      </c>
      <c r="AF91" s="374"/>
    </row>
    <row r="92" spans="2:32" s="156" customFormat="1" ht="9.9499999999999993" customHeight="1">
      <c r="B92" s="325"/>
      <c r="C92" s="141" t="s">
        <v>382</v>
      </c>
      <c r="D92" s="142"/>
      <c r="E92" s="142" t="s">
        <v>383</v>
      </c>
      <c r="F92" s="143"/>
      <c r="G92" s="144">
        <v>1</v>
      </c>
      <c r="H92" s="145"/>
      <c r="I92" s="158"/>
      <c r="J92" s="143"/>
      <c r="K92" s="147">
        <f t="shared" si="64"/>
        <v>0</v>
      </c>
      <c r="L92" s="148" t="str">
        <f t="shared" si="65"/>
        <v/>
      </c>
      <c r="M92" s="374">
        <f t="shared" si="66"/>
        <v>0</v>
      </c>
      <c r="N92" s="157">
        <f t="shared" si="67"/>
        <v>0</v>
      </c>
      <c r="O92" s="148" t="str">
        <f t="shared" si="68"/>
        <v/>
      </c>
      <c r="P92" s="148">
        <f t="shared" si="69"/>
        <v>0</v>
      </c>
      <c r="Q92" s="149"/>
      <c r="R92" s="161"/>
      <c r="S92" s="148"/>
      <c r="T92" s="372"/>
      <c r="U92" s="153"/>
      <c r="V92" s="148">
        <f t="shared" si="60"/>
        <v>0</v>
      </c>
      <c r="W92" s="374"/>
      <c r="X92" s="148"/>
      <c r="Y92" s="148">
        <f t="shared" si="61"/>
        <v>0</v>
      </c>
      <c r="Z92" s="155"/>
      <c r="AA92" s="154"/>
      <c r="AB92" s="148">
        <f t="shared" si="62"/>
        <v>0</v>
      </c>
      <c r="AC92" s="374"/>
      <c r="AD92" s="153"/>
      <c r="AE92" s="148">
        <f t="shared" si="63"/>
        <v>0</v>
      </c>
      <c r="AF92" s="374"/>
    </row>
    <row r="93" spans="2:32" s="156" customFormat="1" ht="9.9499999999999993" customHeight="1">
      <c r="B93" s="325"/>
      <c r="C93" s="141" t="s">
        <v>384</v>
      </c>
      <c r="D93" s="142"/>
      <c r="E93" s="142" t="s">
        <v>385</v>
      </c>
      <c r="F93" s="143"/>
      <c r="G93" s="144">
        <v>1</v>
      </c>
      <c r="H93" s="145"/>
      <c r="I93" s="158"/>
      <c r="J93" s="143"/>
      <c r="K93" s="147">
        <f t="shared" si="64"/>
        <v>0</v>
      </c>
      <c r="L93" s="148" t="str">
        <f t="shared" si="65"/>
        <v/>
      </c>
      <c r="M93" s="374">
        <f t="shared" si="66"/>
        <v>0</v>
      </c>
      <c r="N93" s="157">
        <f t="shared" si="67"/>
        <v>0</v>
      </c>
      <c r="O93" s="148" t="str">
        <f t="shared" si="68"/>
        <v/>
      </c>
      <c r="P93" s="148">
        <f t="shared" si="69"/>
        <v>0</v>
      </c>
      <c r="Q93" s="149"/>
      <c r="R93" s="161"/>
      <c r="S93" s="148"/>
      <c r="T93" s="372"/>
      <c r="U93" s="153"/>
      <c r="V93" s="148">
        <f t="shared" si="60"/>
        <v>0</v>
      </c>
      <c r="W93" s="374"/>
      <c r="X93" s="148"/>
      <c r="Y93" s="148">
        <f t="shared" si="61"/>
        <v>0</v>
      </c>
      <c r="Z93" s="155"/>
      <c r="AA93" s="154"/>
      <c r="AB93" s="148">
        <f t="shared" si="62"/>
        <v>0</v>
      </c>
      <c r="AC93" s="374"/>
      <c r="AD93" s="153"/>
      <c r="AE93" s="148">
        <f t="shared" si="63"/>
        <v>0</v>
      </c>
      <c r="AF93" s="374"/>
    </row>
    <row r="94" spans="2:32" s="156" customFormat="1" ht="9.9499999999999993" customHeight="1">
      <c r="B94" s="325"/>
      <c r="C94" s="141" t="s">
        <v>386</v>
      </c>
      <c r="D94" s="142"/>
      <c r="E94" s="142" t="s">
        <v>387</v>
      </c>
      <c r="F94" s="143"/>
      <c r="G94" s="144">
        <v>1</v>
      </c>
      <c r="H94" s="145"/>
      <c r="I94" s="158"/>
      <c r="J94" s="143"/>
      <c r="K94" s="147">
        <f t="shared" si="64"/>
        <v>0</v>
      </c>
      <c r="L94" s="148" t="str">
        <f t="shared" si="65"/>
        <v/>
      </c>
      <c r="M94" s="374">
        <f t="shared" si="66"/>
        <v>0</v>
      </c>
      <c r="N94" s="157">
        <f t="shared" si="67"/>
        <v>0</v>
      </c>
      <c r="O94" s="148" t="str">
        <f t="shared" si="68"/>
        <v/>
      </c>
      <c r="P94" s="148">
        <f t="shared" si="69"/>
        <v>0</v>
      </c>
      <c r="Q94" s="149"/>
      <c r="R94" s="161"/>
      <c r="S94" s="148"/>
      <c r="T94" s="372"/>
      <c r="U94" s="153"/>
      <c r="V94" s="148">
        <f t="shared" si="60"/>
        <v>0</v>
      </c>
      <c r="W94" s="374"/>
      <c r="X94" s="148"/>
      <c r="Y94" s="148">
        <f t="shared" si="61"/>
        <v>0</v>
      </c>
      <c r="Z94" s="155"/>
      <c r="AA94" s="154"/>
      <c r="AB94" s="148">
        <f t="shared" si="62"/>
        <v>0</v>
      </c>
      <c r="AC94" s="374"/>
      <c r="AD94" s="153"/>
      <c r="AE94" s="148">
        <f t="shared" si="63"/>
        <v>0</v>
      </c>
      <c r="AF94" s="374"/>
    </row>
    <row r="95" spans="2:32" s="156" customFormat="1" ht="9.9499999999999993" customHeight="1">
      <c r="B95" s="325"/>
      <c r="C95" s="141" t="s">
        <v>388</v>
      </c>
      <c r="D95" s="142"/>
      <c r="E95" s="142" t="s">
        <v>389</v>
      </c>
      <c r="F95" s="143"/>
      <c r="G95" s="144">
        <v>1</v>
      </c>
      <c r="H95" s="145"/>
      <c r="I95" s="158"/>
      <c r="J95" s="143"/>
      <c r="K95" s="147">
        <f t="shared" si="64"/>
        <v>0</v>
      </c>
      <c r="L95" s="148" t="str">
        <f t="shared" si="65"/>
        <v/>
      </c>
      <c r="M95" s="374">
        <f t="shared" si="66"/>
        <v>0</v>
      </c>
      <c r="N95" s="157">
        <f t="shared" si="67"/>
        <v>0</v>
      </c>
      <c r="O95" s="148" t="str">
        <f t="shared" si="68"/>
        <v/>
      </c>
      <c r="P95" s="148">
        <f t="shared" si="69"/>
        <v>0</v>
      </c>
      <c r="Q95" s="149"/>
      <c r="R95" s="161"/>
      <c r="S95" s="148"/>
      <c r="T95" s="372"/>
      <c r="U95" s="153"/>
      <c r="V95" s="148">
        <f t="shared" si="60"/>
        <v>0</v>
      </c>
      <c r="W95" s="374"/>
      <c r="X95" s="148"/>
      <c r="Y95" s="148">
        <f t="shared" si="61"/>
        <v>0</v>
      </c>
      <c r="Z95" s="155"/>
      <c r="AA95" s="154"/>
      <c r="AB95" s="148">
        <f t="shared" si="62"/>
        <v>0</v>
      </c>
      <c r="AC95" s="374"/>
      <c r="AD95" s="153"/>
      <c r="AE95" s="148">
        <f t="shared" si="63"/>
        <v>0</v>
      </c>
      <c r="AF95" s="374"/>
    </row>
    <row r="96" spans="2:32" s="156" customFormat="1" ht="9.9499999999999993" customHeight="1">
      <c r="B96" s="325"/>
      <c r="C96" s="141" t="s">
        <v>390</v>
      </c>
      <c r="D96" s="142"/>
      <c r="E96" s="142" t="s">
        <v>391</v>
      </c>
      <c r="F96" s="143"/>
      <c r="G96" s="144">
        <v>1</v>
      </c>
      <c r="H96" s="145"/>
      <c r="I96" s="158"/>
      <c r="J96" s="143"/>
      <c r="K96" s="147">
        <f t="shared" si="64"/>
        <v>0</v>
      </c>
      <c r="L96" s="148" t="str">
        <f t="shared" si="65"/>
        <v/>
      </c>
      <c r="M96" s="374">
        <f t="shared" si="66"/>
        <v>0</v>
      </c>
      <c r="N96" s="157">
        <f t="shared" si="67"/>
        <v>0</v>
      </c>
      <c r="O96" s="148" t="str">
        <f t="shared" si="68"/>
        <v/>
      </c>
      <c r="P96" s="148">
        <f t="shared" si="69"/>
        <v>0</v>
      </c>
      <c r="Q96" s="149"/>
      <c r="R96" s="161"/>
      <c r="S96" s="148"/>
      <c r="T96" s="372"/>
      <c r="U96" s="153"/>
      <c r="V96" s="148">
        <f t="shared" si="60"/>
        <v>0</v>
      </c>
      <c r="W96" s="374"/>
      <c r="X96" s="148"/>
      <c r="Y96" s="148">
        <f t="shared" si="61"/>
        <v>0</v>
      </c>
      <c r="Z96" s="155"/>
      <c r="AA96" s="154"/>
      <c r="AB96" s="148">
        <f t="shared" si="62"/>
        <v>0</v>
      </c>
      <c r="AC96" s="374"/>
      <c r="AD96" s="153"/>
      <c r="AE96" s="148">
        <f t="shared" si="63"/>
        <v>0</v>
      </c>
      <c r="AF96" s="374"/>
    </row>
    <row r="97" spans="2:32" s="156" customFormat="1" ht="9.9499999999999993" customHeight="1">
      <c r="B97" s="325"/>
      <c r="C97" s="141" t="s">
        <v>392</v>
      </c>
      <c r="D97" s="142"/>
      <c r="E97" s="142" t="s">
        <v>393</v>
      </c>
      <c r="F97" s="143"/>
      <c r="G97" s="144">
        <v>1</v>
      </c>
      <c r="H97" s="145"/>
      <c r="I97" s="158"/>
      <c r="J97" s="143"/>
      <c r="K97" s="147">
        <f t="shared" si="64"/>
        <v>0</v>
      </c>
      <c r="L97" s="148" t="str">
        <f t="shared" si="65"/>
        <v/>
      </c>
      <c r="M97" s="374">
        <f t="shared" si="66"/>
        <v>0</v>
      </c>
      <c r="N97" s="157">
        <f t="shared" si="67"/>
        <v>0</v>
      </c>
      <c r="O97" s="148" t="str">
        <f t="shared" si="68"/>
        <v/>
      </c>
      <c r="P97" s="148">
        <f t="shared" si="69"/>
        <v>0</v>
      </c>
      <c r="Q97" s="149"/>
      <c r="R97" s="161"/>
      <c r="S97" s="148"/>
      <c r="T97" s="372"/>
      <c r="U97" s="153"/>
      <c r="V97" s="148">
        <f t="shared" si="60"/>
        <v>0</v>
      </c>
      <c r="W97" s="374"/>
      <c r="X97" s="148"/>
      <c r="Y97" s="148">
        <f t="shared" si="61"/>
        <v>0</v>
      </c>
      <c r="Z97" s="155"/>
      <c r="AA97" s="154"/>
      <c r="AB97" s="148">
        <f t="shared" si="62"/>
        <v>0</v>
      </c>
      <c r="AC97" s="374"/>
      <c r="AD97" s="153"/>
      <c r="AE97" s="148">
        <f t="shared" si="63"/>
        <v>0</v>
      </c>
      <c r="AF97" s="374"/>
    </row>
    <row r="98" spans="2:32" s="156" customFormat="1" ht="9.9499999999999993" customHeight="1">
      <c r="B98" s="325"/>
      <c r="C98" s="141" t="s">
        <v>394</v>
      </c>
      <c r="D98" s="142"/>
      <c r="E98" s="142" t="s">
        <v>395</v>
      </c>
      <c r="F98" s="143"/>
      <c r="G98" s="144">
        <v>1</v>
      </c>
      <c r="H98" s="145"/>
      <c r="I98" s="158"/>
      <c r="J98" s="143"/>
      <c r="K98" s="147">
        <f t="shared" si="64"/>
        <v>0</v>
      </c>
      <c r="L98" s="148" t="str">
        <f t="shared" si="65"/>
        <v/>
      </c>
      <c r="M98" s="374">
        <f t="shared" si="66"/>
        <v>0</v>
      </c>
      <c r="N98" s="157">
        <f t="shared" si="67"/>
        <v>0</v>
      </c>
      <c r="O98" s="148" t="str">
        <f t="shared" si="68"/>
        <v/>
      </c>
      <c r="P98" s="148">
        <f t="shared" si="69"/>
        <v>0</v>
      </c>
      <c r="Q98" s="149"/>
      <c r="R98" s="161"/>
      <c r="S98" s="148"/>
      <c r="T98" s="372"/>
      <c r="U98" s="153"/>
      <c r="V98" s="148">
        <f t="shared" si="60"/>
        <v>0</v>
      </c>
      <c r="W98" s="374"/>
      <c r="X98" s="148"/>
      <c r="Y98" s="148">
        <f t="shared" si="61"/>
        <v>0</v>
      </c>
      <c r="Z98" s="155"/>
      <c r="AA98" s="154"/>
      <c r="AB98" s="148">
        <f t="shared" si="62"/>
        <v>0</v>
      </c>
      <c r="AC98" s="374"/>
      <c r="AD98" s="153"/>
      <c r="AE98" s="148">
        <f t="shared" si="63"/>
        <v>0</v>
      </c>
      <c r="AF98" s="374"/>
    </row>
    <row r="99" spans="2:32" s="156" customFormat="1" ht="9.9499999999999993" customHeight="1">
      <c r="B99" s="325"/>
      <c r="C99" s="141" t="s">
        <v>396</v>
      </c>
      <c r="D99" s="142"/>
      <c r="E99" s="142" t="s">
        <v>397</v>
      </c>
      <c r="F99" s="143"/>
      <c r="G99" s="144">
        <v>1</v>
      </c>
      <c r="H99" s="145"/>
      <c r="I99" s="158"/>
      <c r="J99" s="143"/>
      <c r="K99" s="147">
        <f t="shared" si="64"/>
        <v>0</v>
      </c>
      <c r="L99" s="148" t="str">
        <f t="shared" si="65"/>
        <v/>
      </c>
      <c r="M99" s="374">
        <f t="shared" si="66"/>
        <v>0</v>
      </c>
      <c r="N99" s="157">
        <f t="shared" si="67"/>
        <v>0</v>
      </c>
      <c r="O99" s="148" t="str">
        <f t="shared" si="68"/>
        <v/>
      </c>
      <c r="P99" s="148">
        <f t="shared" si="69"/>
        <v>0</v>
      </c>
      <c r="Q99" s="149"/>
      <c r="R99" s="161"/>
      <c r="S99" s="148"/>
      <c r="T99" s="372"/>
      <c r="U99" s="153"/>
      <c r="V99" s="148">
        <f t="shared" si="60"/>
        <v>0</v>
      </c>
      <c r="W99" s="374"/>
      <c r="X99" s="148"/>
      <c r="Y99" s="148">
        <f t="shared" si="61"/>
        <v>0</v>
      </c>
      <c r="Z99" s="155"/>
      <c r="AA99" s="154"/>
      <c r="AB99" s="148">
        <f t="shared" si="62"/>
        <v>0</v>
      </c>
      <c r="AC99" s="374"/>
      <c r="AD99" s="153"/>
      <c r="AE99" s="148">
        <f t="shared" si="63"/>
        <v>0</v>
      </c>
      <c r="AF99" s="374"/>
    </row>
    <row r="100" spans="2:32" s="156" customFormat="1" ht="9.9499999999999993" customHeight="1">
      <c r="B100" s="325"/>
      <c r="C100" s="141" t="s">
        <v>398</v>
      </c>
      <c r="D100" s="142"/>
      <c r="E100" s="142" t="s">
        <v>389</v>
      </c>
      <c r="F100" s="143"/>
      <c r="G100" s="144">
        <v>1</v>
      </c>
      <c r="H100" s="145"/>
      <c r="I100" s="158"/>
      <c r="J100" s="143"/>
      <c r="K100" s="147">
        <f t="shared" si="64"/>
        <v>0</v>
      </c>
      <c r="L100" s="148" t="str">
        <f t="shared" si="65"/>
        <v/>
      </c>
      <c r="M100" s="374">
        <f t="shared" si="66"/>
        <v>0</v>
      </c>
      <c r="N100" s="157">
        <f t="shared" si="67"/>
        <v>0</v>
      </c>
      <c r="O100" s="148" t="str">
        <f t="shared" si="68"/>
        <v/>
      </c>
      <c r="P100" s="148">
        <f t="shared" si="69"/>
        <v>0</v>
      </c>
      <c r="Q100" s="149"/>
      <c r="R100" s="161"/>
      <c r="S100" s="148"/>
      <c r="T100" s="372"/>
      <c r="U100" s="153"/>
      <c r="V100" s="148">
        <f t="shared" si="60"/>
        <v>0</v>
      </c>
      <c r="W100" s="374"/>
      <c r="X100" s="148"/>
      <c r="Y100" s="148">
        <f t="shared" si="61"/>
        <v>0</v>
      </c>
      <c r="Z100" s="155"/>
      <c r="AA100" s="154"/>
      <c r="AB100" s="148">
        <f t="shared" si="62"/>
        <v>0</v>
      </c>
      <c r="AC100" s="374"/>
      <c r="AD100" s="153"/>
      <c r="AE100" s="148">
        <f t="shared" si="63"/>
        <v>0</v>
      </c>
      <c r="AF100" s="374"/>
    </row>
    <row r="101" spans="2:32" s="156" customFormat="1" ht="9.9499999999999993" customHeight="1">
      <c r="B101" s="325"/>
      <c r="C101" s="141" t="s">
        <v>399</v>
      </c>
      <c r="D101" s="142"/>
      <c r="E101" s="142" t="s">
        <v>400</v>
      </c>
      <c r="F101" s="143"/>
      <c r="G101" s="144">
        <v>2</v>
      </c>
      <c r="H101" s="145"/>
      <c r="I101" s="158"/>
      <c r="J101" s="143"/>
      <c r="K101" s="147">
        <f t="shared" si="64"/>
        <v>0</v>
      </c>
      <c r="L101" s="148" t="str">
        <f t="shared" si="65"/>
        <v/>
      </c>
      <c r="M101" s="374">
        <f t="shared" si="66"/>
        <v>0</v>
      </c>
      <c r="N101" s="157">
        <f t="shared" si="67"/>
        <v>0</v>
      </c>
      <c r="O101" s="148" t="str">
        <f t="shared" si="68"/>
        <v/>
      </c>
      <c r="P101" s="148">
        <f t="shared" si="69"/>
        <v>0</v>
      </c>
      <c r="Q101" s="149"/>
      <c r="R101" s="161"/>
      <c r="S101" s="148"/>
      <c r="T101" s="372"/>
      <c r="U101" s="153"/>
      <c r="V101" s="148">
        <f t="shared" si="60"/>
        <v>0</v>
      </c>
      <c r="W101" s="374"/>
      <c r="X101" s="148"/>
      <c r="Y101" s="148">
        <f t="shared" si="61"/>
        <v>0</v>
      </c>
      <c r="Z101" s="155"/>
      <c r="AA101" s="154"/>
      <c r="AB101" s="148">
        <f t="shared" si="62"/>
        <v>0</v>
      </c>
      <c r="AC101" s="374"/>
      <c r="AD101" s="153"/>
      <c r="AE101" s="148">
        <f t="shared" si="63"/>
        <v>0</v>
      </c>
      <c r="AF101" s="374"/>
    </row>
    <row r="102" spans="2:32" s="156" customFormat="1" ht="9.9499999999999993" customHeight="1">
      <c r="B102" s="325"/>
      <c r="C102" s="141" t="s">
        <v>401</v>
      </c>
      <c r="D102" s="142"/>
      <c r="E102" s="142"/>
      <c r="F102" s="143"/>
      <c r="G102" s="144"/>
      <c r="H102" s="145"/>
      <c r="I102" s="158"/>
      <c r="J102" s="143"/>
      <c r="K102" s="147">
        <f t="shared" si="64"/>
        <v>0</v>
      </c>
      <c r="L102" s="148" t="str">
        <f t="shared" si="65"/>
        <v/>
      </c>
      <c r="M102" s="374">
        <f t="shared" si="66"/>
        <v>0</v>
      </c>
      <c r="N102" s="157">
        <f t="shared" si="67"/>
        <v>0</v>
      </c>
      <c r="O102" s="148" t="str">
        <f t="shared" si="68"/>
        <v/>
      </c>
      <c r="P102" s="148">
        <f t="shared" si="69"/>
        <v>0</v>
      </c>
      <c r="Q102" s="149"/>
      <c r="R102" s="161"/>
      <c r="S102" s="148"/>
      <c r="T102" s="372"/>
      <c r="U102" s="153"/>
      <c r="V102" s="148"/>
      <c r="W102" s="374"/>
      <c r="X102" s="148"/>
      <c r="Y102" s="148"/>
      <c r="Z102" s="155"/>
      <c r="AA102" s="154"/>
      <c r="AB102" s="148"/>
      <c r="AC102" s="374"/>
      <c r="AD102" s="153"/>
      <c r="AE102" s="148"/>
      <c r="AF102" s="374"/>
    </row>
    <row r="103" spans="2:32" s="156" customFormat="1" ht="9.9499999999999993" customHeight="1">
      <c r="B103" s="325"/>
      <c r="C103" s="141"/>
      <c r="D103" s="142"/>
      <c r="E103" s="142"/>
      <c r="F103" s="143"/>
      <c r="G103" s="144"/>
      <c r="H103" s="145"/>
      <c r="I103" s="158"/>
      <c r="J103" s="143"/>
      <c r="K103" s="147">
        <f t="shared" ref="K103:K121" si="70">IFERROR(SUM(R103+U103+X103), "")</f>
        <v>0</v>
      </c>
      <c r="L103" s="148" t="str">
        <f t="shared" ref="L103:L121" si="71">IFERROR(SUM(M103/K103), "")</f>
        <v/>
      </c>
      <c r="M103" s="374">
        <f t="shared" ref="M103:M134" si="72">IFERROR(SUM(T103+W103+Z103), "")</f>
        <v>0</v>
      </c>
      <c r="N103" s="157">
        <f t="shared" ref="N103:N121" si="73">IFERROR(SUM(AA103+AD103), "")</f>
        <v>0</v>
      </c>
      <c r="O103" s="148" t="str">
        <f t="shared" ref="O103:O121" si="74">IFERROR(SUM(P103/N103), "")</f>
        <v/>
      </c>
      <c r="P103" s="148">
        <f t="shared" si="69"/>
        <v>0</v>
      </c>
      <c r="Q103" s="149"/>
      <c r="R103" s="161"/>
      <c r="S103" s="148"/>
      <c r="T103" s="372"/>
      <c r="U103" s="153"/>
      <c r="V103" s="148">
        <f>IFERROR(SUM(S103), "")</f>
        <v>0</v>
      </c>
      <c r="W103" s="374"/>
      <c r="X103" s="153"/>
      <c r="Y103" s="148">
        <f>IFERROR(SUM(S103), "")</f>
        <v>0</v>
      </c>
      <c r="Z103" s="155"/>
      <c r="AA103" s="154"/>
      <c r="AB103" s="148">
        <f t="shared" ref="AB103:AB109" si="75">IFERROR(SUM(S103), "")</f>
        <v>0</v>
      </c>
      <c r="AC103" s="374"/>
      <c r="AD103" s="153"/>
      <c r="AE103" s="148">
        <f t="shared" ref="AE103:AE109" si="76">IFERROR(SUM(S103), "")</f>
        <v>0</v>
      </c>
      <c r="AF103" s="374"/>
    </row>
    <row r="104" spans="2:32" s="156" customFormat="1" ht="9.9499999999999993" customHeight="1">
      <c r="B104" s="325"/>
      <c r="C104" s="141" t="s">
        <v>402</v>
      </c>
      <c r="D104" s="142"/>
      <c r="E104" s="142" t="s">
        <v>403</v>
      </c>
      <c r="F104" s="143"/>
      <c r="G104" s="144">
        <f t="shared" ref="G104:G121" si="77">IFERROR(SUM(K104+N104), "")</f>
        <v>3</v>
      </c>
      <c r="H104" s="145">
        <f t="shared" ref="H104:H121" si="78">IFERROR(SUM(I104/G104), "")</f>
        <v>7000</v>
      </c>
      <c r="I104" s="146">
        <f t="shared" ref="I104:I135" si="79">IFERROR(SUM(M104+P104), "")</f>
        <v>21000</v>
      </c>
      <c r="J104" s="143"/>
      <c r="K104" s="147">
        <f t="shared" si="70"/>
        <v>2</v>
      </c>
      <c r="L104" s="148">
        <f t="shared" si="71"/>
        <v>7000</v>
      </c>
      <c r="M104" s="374">
        <f t="shared" si="72"/>
        <v>14000</v>
      </c>
      <c r="N104" s="157">
        <f t="shared" si="73"/>
        <v>1</v>
      </c>
      <c r="O104" s="148">
        <f t="shared" si="74"/>
        <v>7000</v>
      </c>
      <c r="P104" s="148">
        <f t="shared" si="69"/>
        <v>7000</v>
      </c>
      <c r="Q104" s="149"/>
      <c r="R104" s="161">
        <v>2</v>
      </c>
      <c r="S104" s="148">
        <v>7000</v>
      </c>
      <c r="T104" s="372">
        <f t="shared" ref="T104:T109" si="80">IFERROR(SUM(R104*S104), "")</f>
        <v>14000</v>
      </c>
      <c r="U104" s="153"/>
      <c r="V104" s="148"/>
      <c r="W104" s="374"/>
      <c r="X104" s="153"/>
      <c r="Y104" s="148"/>
      <c r="Z104" s="155"/>
      <c r="AA104" s="154">
        <v>1</v>
      </c>
      <c r="AB104" s="148">
        <f t="shared" si="75"/>
        <v>7000</v>
      </c>
      <c r="AC104" s="372">
        <f t="shared" ref="AC104:AC111" si="81">IFERROR(SUM(AA104*AB104), "")</f>
        <v>7000</v>
      </c>
      <c r="AD104" s="153"/>
      <c r="AE104" s="148">
        <f t="shared" si="76"/>
        <v>7000</v>
      </c>
      <c r="AF104" s="374"/>
    </row>
    <row r="105" spans="2:32" s="156" customFormat="1" ht="9.9499999999999993" customHeight="1">
      <c r="B105" s="325"/>
      <c r="C105" s="141" t="s">
        <v>404</v>
      </c>
      <c r="D105" s="142"/>
      <c r="E105" s="142"/>
      <c r="F105" s="143"/>
      <c r="G105" s="144">
        <f t="shared" si="77"/>
        <v>1</v>
      </c>
      <c r="H105" s="145">
        <f t="shared" si="78"/>
        <v>100000</v>
      </c>
      <c r="I105" s="146">
        <f t="shared" si="79"/>
        <v>100000</v>
      </c>
      <c r="J105" s="143"/>
      <c r="K105" s="147">
        <f t="shared" si="70"/>
        <v>1</v>
      </c>
      <c r="L105" s="148">
        <f t="shared" si="71"/>
        <v>100000</v>
      </c>
      <c r="M105" s="374">
        <f t="shared" si="72"/>
        <v>100000</v>
      </c>
      <c r="N105" s="157">
        <f t="shared" si="73"/>
        <v>0</v>
      </c>
      <c r="O105" s="148" t="str">
        <f t="shared" si="74"/>
        <v/>
      </c>
      <c r="P105" s="148">
        <f t="shared" si="69"/>
        <v>0</v>
      </c>
      <c r="Q105" s="149"/>
      <c r="R105" s="161">
        <v>1</v>
      </c>
      <c r="S105" s="148">
        <v>100000</v>
      </c>
      <c r="T105" s="372">
        <f t="shared" si="80"/>
        <v>100000</v>
      </c>
      <c r="U105" s="153"/>
      <c r="V105" s="148"/>
      <c r="W105" s="374"/>
      <c r="X105" s="153"/>
      <c r="Y105" s="148"/>
      <c r="Z105" s="155"/>
      <c r="AA105" s="154"/>
      <c r="AB105" s="148">
        <f t="shared" si="75"/>
        <v>100000</v>
      </c>
      <c r="AC105" s="372">
        <f t="shared" si="81"/>
        <v>0</v>
      </c>
      <c r="AD105" s="153"/>
      <c r="AE105" s="148">
        <f t="shared" si="76"/>
        <v>100000</v>
      </c>
      <c r="AF105" s="374"/>
    </row>
    <row r="106" spans="2:32" s="156" customFormat="1" ht="9.75" customHeight="1">
      <c r="B106" s="325"/>
      <c r="C106" s="141" t="s">
        <v>405</v>
      </c>
      <c r="D106" s="142"/>
      <c r="E106" s="142" t="s">
        <v>406</v>
      </c>
      <c r="F106" s="143"/>
      <c r="G106" s="144">
        <f t="shared" si="77"/>
        <v>1132</v>
      </c>
      <c r="H106" s="145">
        <f t="shared" si="78"/>
        <v>1248.321554770318</v>
      </c>
      <c r="I106" s="146">
        <f t="shared" si="79"/>
        <v>1413100</v>
      </c>
      <c r="J106" s="143"/>
      <c r="K106" s="147">
        <f t="shared" si="70"/>
        <v>844</v>
      </c>
      <c r="L106" s="148">
        <f t="shared" si="71"/>
        <v>1230.6872037914693</v>
      </c>
      <c r="M106" s="374">
        <f t="shared" si="72"/>
        <v>1038700</v>
      </c>
      <c r="N106" s="157">
        <f t="shared" si="73"/>
        <v>288</v>
      </c>
      <c r="O106" s="148">
        <f t="shared" si="74"/>
        <v>1300</v>
      </c>
      <c r="P106" s="148">
        <f t="shared" si="69"/>
        <v>374400</v>
      </c>
      <c r="Q106" s="149"/>
      <c r="R106" s="161">
        <v>259</v>
      </c>
      <c r="S106" s="148">
        <v>1300</v>
      </c>
      <c r="T106" s="372">
        <f t="shared" si="80"/>
        <v>336700</v>
      </c>
      <c r="U106" s="153"/>
      <c r="V106" s="148"/>
      <c r="W106" s="374"/>
      <c r="X106" s="153">
        <v>585</v>
      </c>
      <c r="Y106" s="148">
        <v>1200</v>
      </c>
      <c r="Z106" s="152">
        <f>IFERROR(SUM(X106*Y106), "")</f>
        <v>702000</v>
      </c>
      <c r="AA106" s="154">
        <v>288</v>
      </c>
      <c r="AB106" s="148">
        <f t="shared" si="75"/>
        <v>1300</v>
      </c>
      <c r="AC106" s="372">
        <f t="shared" si="81"/>
        <v>374400</v>
      </c>
      <c r="AD106" s="153"/>
      <c r="AE106" s="148">
        <f t="shared" si="76"/>
        <v>1300</v>
      </c>
      <c r="AF106" s="374"/>
    </row>
    <row r="107" spans="2:32" s="156" customFormat="1" ht="9.9499999999999993" customHeight="1">
      <c r="B107" s="325"/>
      <c r="C107" s="141" t="s">
        <v>407</v>
      </c>
      <c r="D107" s="142"/>
      <c r="E107" s="142"/>
      <c r="F107" s="143"/>
      <c r="G107" s="144">
        <f t="shared" si="77"/>
        <v>230</v>
      </c>
      <c r="H107" s="145">
        <f t="shared" si="78"/>
        <v>1100</v>
      </c>
      <c r="I107" s="146">
        <f t="shared" si="79"/>
        <v>253000</v>
      </c>
      <c r="J107" s="143"/>
      <c r="K107" s="147">
        <f t="shared" si="70"/>
        <v>230</v>
      </c>
      <c r="L107" s="148">
        <f t="shared" si="71"/>
        <v>1100</v>
      </c>
      <c r="M107" s="374">
        <f t="shared" si="72"/>
        <v>253000</v>
      </c>
      <c r="N107" s="157">
        <f t="shared" si="73"/>
        <v>0</v>
      </c>
      <c r="O107" s="148" t="str">
        <f t="shared" si="74"/>
        <v/>
      </c>
      <c r="P107" s="148">
        <f t="shared" si="69"/>
        <v>0</v>
      </c>
      <c r="Q107" s="149"/>
      <c r="R107" s="161">
        <v>230</v>
      </c>
      <c r="S107" s="148">
        <v>1100</v>
      </c>
      <c r="T107" s="372">
        <f t="shared" si="80"/>
        <v>253000</v>
      </c>
      <c r="U107" s="153"/>
      <c r="V107" s="148"/>
      <c r="W107" s="374"/>
      <c r="X107" s="153"/>
      <c r="Y107" s="148"/>
      <c r="Z107" s="155"/>
      <c r="AA107" s="154"/>
      <c r="AB107" s="148">
        <f t="shared" si="75"/>
        <v>1100</v>
      </c>
      <c r="AC107" s="372">
        <f t="shared" si="81"/>
        <v>0</v>
      </c>
      <c r="AD107" s="153"/>
      <c r="AE107" s="148">
        <f t="shared" si="76"/>
        <v>1100</v>
      </c>
      <c r="AF107" s="374"/>
    </row>
    <row r="108" spans="2:32" s="156" customFormat="1" ht="9.9499999999999993" customHeight="1">
      <c r="B108" s="325"/>
      <c r="C108" s="141" t="s">
        <v>408</v>
      </c>
      <c r="D108" s="142"/>
      <c r="E108" s="142"/>
      <c r="F108" s="143"/>
      <c r="G108" s="144">
        <f t="shared" si="77"/>
        <v>16</v>
      </c>
      <c r="H108" s="145">
        <f t="shared" si="78"/>
        <v>600</v>
      </c>
      <c r="I108" s="146">
        <f t="shared" si="79"/>
        <v>9600</v>
      </c>
      <c r="J108" s="143"/>
      <c r="K108" s="147">
        <f t="shared" si="70"/>
        <v>16</v>
      </c>
      <c r="L108" s="148">
        <f t="shared" si="71"/>
        <v>600</v>
      </c>
      <c r="M108" s="374">
        <f t="shared" si="72"/>
        <v>9600</v>
      </c>
      <c r="N108" s="157">
        <f t="shared" si="73"/>
        <v>0</v>
      </c>
      <c r="O108" s="148" t="str">
        <f t="shared" si="74"/>
        <v/>
      </c>
      <c r="P108" s="148">
        <f t="shared" si="69"/>
        <v>0</v>
      </c>
      <c r="Q108" s="149"/>
      <c r="R108" s="161">
        <v>16</v>
      </c>
      <c r="S108" s="148">
        <v>600</v>
      </c>
      <c r="T108" s="372">
        <f t="shared" si="80"/>
        <v>9600</v>
      </c>
      <c r="U108" s="153"/>
      <c r="V108" s="148"/>
      <c r="W108" s="374"/>
      <c r="X108" s="153"/>
      <c r="Y108" s="148"/>
      <c r="Z108" s="155"/>
      <c r="AA108" s="154"/>
      <c r="AB108" s="148">
        <f t="shared" si="75"/>
        <v>600</v>
      </c>
      <c r="AC108" s="372">
        <f t="shared" si="81"/>
        <v>0</v>
      </c>
      <c r="AD108" s="153"/>
      <c r="AE108" s="148">
        <f t="shared" si="76"/>
        <v>600</v>
      </c>
      <c r="AF108" s="374"/>
    </row>
    <row r="109" spans="2:32" s="156" customFormat="1" ht="9.9499999999999993" customHeight="1">
      <c r="B109" s="325"/>
      <c r="C109" s="141" t="s">
        <v>409</v>
      </c>
      <c r="D109" s="142"/>
      <c r="E109" s="142"/>
      <c r="F109" s="143"/>
      <c r="G109" s="144">
        <f t="shared" si="77"/>
        <v>107.6</v>
      </c>
      <c r="H109" s="145">
        <f t="shared" si="78"/>
        <v>1100</v>
      </c>
      <c r="I109" s="146">
        <f t="shared" si="79"/>
        <v>118360</v>
      </c>
      <c r="J109" s="143"/>
      <c r="K109" s="147">
        <f t="shared" si="70"/>
        <v>107.6</v>
      </c>
      <c r="L109" s="148">
        <f t="shared" si="71"/>
        <v>1100</v>
      </c>
      <c r="M109" s="374">
        <f t="shared" si="72"/>
        <v>118360</v>
      </c>
      <c r="N109" s="157">
        <f t="shared" si="73"/>
        <v>0</v>
      </c>
      <c r="O109" s="148" t="str">
        <f t="shared" si="74"/>
        <v/>
      </c>
      <c r="P109" s="148">
        <f t="shared" si="69"/>
        <v>0</v>
      </c>
      <c r="Q109" s="149"/>
      <c r="R109" s="161">
        <v>107.6</v>
      </c>
      <c r="S109" s="148">
        <v>1100</v>
      </c>
      <c r="T109" s="372">
        <f t="shared" si="80"/>
        <v>118360</v>
      </c>
      <c r="U109" s="153"/>
      <c r="V109" s="148"/>
      <c r="W109" s="374"/>
      <c r="X109" s="153"/>
      <c r="Y109" s="148"/>
      <c r="Z109" s="155"/>
      <c r="AA109" s="154"/>
      <c r="AB109" s="148">
        <f t="shared" si="75"/>
        <v>1100</v>
      </c>
      <c r="AC109" s="372">
        <f t="shared" si="81"/>
        <v>0</v>
      </c>
      <c r="AD109" s="153"/>
      <c r="AE109" s="148">
        <f t="shared" si="76"/>
        <v>1100</v>
      </c>
      <c r="AF109" s="374"/>
    </row>
    <row r="110" spans="2:32" s="156" customFormat="1" ht="9.9499999999999993" customHeight="1">
      <c r="B110" s="325"/>
      <c r="C110" s="141" t="s">
        <v>410</v>
      </c>
      <c r="D110" s="142"/>
      <c r="E110" s="142" t="s">
        <v>262</v>
      </c>
      <c r="F110" s="143"/>
      <c r="G110" s="144">
        <f t="shared" si="77"/>
        <v>1</v>
      </c>
      <c r="H110" s="145">
        <f t="shared" si="78"/>
        <v>50000</v>
      </c>
      <c r="I110" s="146">
        <f t="shared" si="79"/>
        <v>50000</v>
      </c>
      <c r="J110" s="143"/>
      <c r="K110" s="147">
        <f t="shared" si="70"/>
        <v>0</v>
      </c>
      <c r="L110" s="148" t="str">
        <f t="shared" si="71"/>
        <v/>
      </c>
      <c r="M110" s="374">
        <f t="shared" si="72"/>
        <v>0</v>
      </c>
      <c r="N110" s="157">
        <f t="shared" si="73"/>
        <v>1</v>
      </c>
      <c r="O110" s="148">
        <f t="shared" si="74"/>
        <v>50000</v>
      </c>
      <c r="P110" s="148">
        <f t="shared" si="69"/>
        <v>50000</v>
      </c>
      <c r="Q110" s="149"/>
      <c r="R110" s="161"/>
      <c r="S110" s="148"/>
      <c r="T110" s="372"/>
      <c r="U110" s="153"/>
      <c r="V110" s="148"/>
      <c r="W110" s="374"/>
      <c r="X110" s="153"/>
      <c r="Y110" s="148"/>
      <c r="Z110" s="155"/>
      <c r="AA110" s="154">
        <v>1</v>
      </c>
      <c r="AB110" s="148">
        <v>50000</v>
      </c>
      <c r="AC110" s="372">
        <f t="shared" si="81"/>
        <v>50000</v>
      </c>
      <c r="AD110" s="153"/>
      <c r="AE110" s="148"/>
      <c r="AF110" s="374"/>
    </row>
    <row r="111" spans="2:32" s="156" customFormat="1" ht="9.9499999999999993" customHeight="1">
      <c r="B111" s="325"/>
      <c r="C111" s="141" t="s">
        <v>411</v>
      </c>
      <c r="D111" s="142"/>
      <c r="E111" s="142"/>
      <c r="F111" s="143"/>
      <c r="G111" s="144">
        <f t="shared" si="77"/>
        <v>61</v>
      </c>
      <c r="H111" s="145">
        <f t="shared" si="78"/>
        <v>5300</v>
      </c>
      <c r="I111" s="146">
        <f t="shared" si="79"/>
        <v>323300</v>
      </c>
      <c r="J111" s="143"/>
      <c r="K111" s="147">
        <f t="shared" si="70"/>
        <v>46</v>
      </c>
      <c r="L111" s="148">
        <f t="shared" si="71"/>
        <v>5300</v>
      </c>
      <c r="M111" s="374">
        <f t="shared" si="72"/>
        <v>243800</v>
      </c>
      <c r="N111" s="157">
        <f t="shared" si="73"/>
        <v>15</v>
      </c>
      <c r="O111" s="148">
        <f t="shared" si="74"/>
        <v>5300</v>
      </c>
      <c r="P111" s="148">
        <f t="shared" si="69"/>
        <v>79500</v>
      </c>
      <c r="Q111" s="149"/>
      <c r="R111" s="161">
        <v>46</v>
      </c>
      <c r="S111" s="148">
        <v>5300</v>
      </c>
      <c r="T111" s="372">
        <f>IFERROR(SUM(R111*S111), "")</f>
        <v>243800</v>
      </c>
      <c r="U111" s="153"/>
      <c r="V111" s="148"/>
      <c r="W111" s="374"/>
      <c r="X111" s="153"/>
      <c r="Y111" s="148"/>
      <c r="Z111" s="155"/>
      <c r="AA111" s="154">
        <v>15</v>
      </c>
      <c r="AB111" s="148">
        <f>IFERROR(SUM(S111), "")</f>
        <v>5300</v>
      </c>
      <c r="AC111" s="372">
        <f t="shared" si="81"/>
        <v>79500</v>
      </c>
      <c r="AD111" s="153"/>
      <c r="AE111" s="148">
        <f>IFERROR(SUM(S111), "")</f>
        <v>5300</v>
      </c>
      <c r="AF111" s="374"/>
    </row>
    <row r="112" spans="2:32" s="156" customFormat="1" ht="9.9499999999999993" customHeight="1">
      <c r="B112" s="325"/>
      <c r="C112" s="141" t="s">
        <v>412</v>
      </c>
      <c r="D112" s="142"/>
      <c r="E112" s="142" t="s">
        <v>413</v>
      </c>
      <c r="F112" s="143"/>
      <c r="G112" s="144">
        <f t="shared" si="77"/>
        <v>0</v>
      </c>
      <c r="H112" s="145" t="str">
        <f t="shared" si="78"/>
        <v/>
      </c>
      <c r="I112" s="146">
        <f t="shared" si="79"/>
        <v>0</v>
      </c>
      <c r="J112" s="143"/>
      <c r="K112" s="147">
        <f t="shared" si="70"/>
        <v>0</v>
      </c>
      <c r="L112" s="148" t="str">
        <f t="shared" si="71"/>
        <v/>
      </c>
      <c r="M112" s="374">
        <f t="shared" si="72"/>
        <v>0</v>
      </c>
      <c r="N112" s="157">
        <f t="shared" si="73"/>
        <v>0</v>
      </c>
      <c r="O112" s="148" t="str">
        <f t="shared" si="74"/>
        <v/>
      </c>
      <c r="P112" s="148">
        <f t="shared" si="69"/>
        <v>0</v>
      </c>
      <c r="Q112" s="149"/>
      <c r="R112" s="161"/>
      <c r="S112" s="148"/>
      <c r="T112" s="372"/>
      <c r="U112" s="153"/>
      <c r="V112" s="148"/>
      <c r="W112" s="374"/>
      <c r="X112" s="153"/>
      <c r="Y112" s="148"/>
      <c r="Z112" s="155"/>
      <c r="AA112" s="154"/>
      <c r="AB112" s="148"/>
      <c r="AC112" s="374"/>
      <c r="AD112" s="153"/>
      <c r="AE112" s="148"/>
      <c r="AF112" s="374"/>
    </row>
    <row r="113" spans="2:32" s="156" customFormat="1" ht="9.9499999999999993" customHeight="1">
      <c r="B113" s="364"/>
      <c r="C113" s="141" t="s">
        <v>414</v>
      </c>
      <c r="D113" s="142"/>
      <c r="E113" s="142" t="s">
        <v>413</v>
      </c>
      <c r="F113" s="143"/>
      <c r="G113" s="144">
        <f t="shared" si="77"/>
        <v>0</v>
      </c>
      <c r="H113" s="145" t="str">
        <f t="shared" si="78"/>
        <v/>
      </c>
      <c r="I113" s="146">
        <f t="shared" si="79"/>
        <v>0</v>
      </c>
      <c r="J113" s="143"/>
      <c r="K113" s="147">
        <f t="shared" si="70"/>
        <v>0</v>
      </c>
      <c r="L113" s="148" t="str">
        <f t="shared" si="71"/>
        <v/>
      </c>
      <c r="M113" s="374">
        <f t="shared" si="72"/>
        <v>0</v>
      </c>
      <c r="N113" s="157">
        <f t="shared" si="73"/>
        <v>0</v>
      </c>
      <c r="O113" s="148" t="str">
        <f t="shared" si="74"/>
        <v/>
      </c>
      <c r="P113" s="148">
        <f t="shared" si="69"/>
        <v>0</v>
      </c>
      <c r="Q113" s="149"/>
      <c r="R113" s="161"/>
      <c r="S113" s="148"/>
      <c r="T113" s="372"/>
      <c r="U113" s="153"/>
      <c r="V113" s="148"/>
      <c r="W113" s="374"/>
      <c r="X113" s="153"/>
      <c r="Y113" s="148"/>
      <c r="Z113" s="155"/>
      <c r="AA113" s="154"/>
      <c r="AB113" s="148"/>
      <c r="AC113" s="374"/>
      <c r="AD113" s="153"/>
      <c r="AE113" s="148"/>
      <c r="AF113" s="374"/>
    </row>
    <row r="114" spans="2:32" s="156" customFormat="1" ht="9.9499999999999993" customHeight="1">
      <c r="B114" s="364"/>
      <c r="C114" s="141" t="s">
        <v>415</v>
      </c>
      <c r="D114" s="142"/>
      <c r="E114" s="142" t="s">
        <v>416</v>
      </c>
      <c r="F114" s="143"/>
      <c r="G114" s="144">
        <f t="shared" si="77"/>
        <v>268</v>
      </c>
      <c r="H114" s="145">
        <f t="shared" si="78"/>
        <v>1200</v>
      </c>
      <c r="I114" s="146">
        <f t="shared" si="79"/>
        <v>321600</v>
      </c>
      <c r="J114" s="143"/>
      <c r="K114" s="147">
        <f t="shared" si="70"/>
        <v>268</v>
      </c>
      <c r="L114" s="148">
        <f t="shared" si="71"/>
        <v>1200</v>
      </c>
      <c r="M114" s="374">
        <f t="shared" si="72"/>
        <v>321600</v>
      </c>
      <c r="N114" s="157">
        <f t="shared" si="73"/>
        <v>0</v>
      </c>
      <c r="O114" s="148" t="str">
        <f t="shared" si="74"/>
        <v/>
      </c>
      <c r="P114" s="148">
        <f t="shared" si="69"/>
        <v>0</v>
      </c>
      <c r="Q114" s="149"/>
      <c r="R114" s="161"/>
      <c r="S114" s="148"/>
      <c r="T114" s="372"/>
      <c r="U114" s="153">
        <v>184</v>
      </c>
      <c r="V114" s="148">
        <v>1200</v>
      </c>
      <c r="W114" s="372">
        <f>IFERROR(SUM(U114*V114), "")</f>
        <v>220800</v>
      </c>
      <c r="X114" s="153">
        <v>84</v>
      </c>
      <c r="Y114" s="148">
        <v>1200</v>
      </c>
      <c r="Z114" s="152">
        <f>IFERROR(SUM(X114*Y114), "")</f>
        <v>100800</v>
      </c>
      <c r="AA114" s="154"/>
      <c r="AB114" s="148"/>
      <c r="AC114" s="374"/>
      <c r="AD114" s="153"/>
      <c r="AE114" s="148"/>
      <c r="AF114" s="374"/>
    </row>
    <row r="115" spans="2:32" s="156" customFormat="1" ht="9.9499999999999993" customHeight="1">
      <c r="B115" s="364"/>
      <c r="C115" s="141" t="s">
        <v>417</v>
      </c>
      <c r="D115" s="142"/>
      <c r="E115" s="142" t="s">
        <v>413</v>
      </c>
      <c r="F115" s="143"/>
      <c r="G115" s="144">
        <f t="shared" si="77"/>
        <v>0</v>
      </c>
      <c r="H115" s="145" t="str">
        <f t="shared" si="78"/>
        <v/>
      </c>
      <c r="I115" s="146">
        <f t="shared" si="79"/>
        <v>0</v>
      </c>
      <c r="J115" s="143"/>
      <c r="K115" s="147">
        <f t="shared" si="70"/>
        <v>0</v>
      </c>
      <c r="L115" s="148" t="str">
        <f t="shared" si="71"/>
        <v/>
      </c>
      <c r="M115" s="374">
        <f t="shared" si="72"/>
        <v>0</v>
      </c>
      <c r="N115" s="157">
        <f t="shared" si="73"/>
        <v>0</v>
      </c>
      <c r="O115" s="148" t="str">
        <f t="shared" si="74"/>
        <v/>
      </c>
      <c r="P115" s="148">
        <f t="shared" si="69"/>
        <v>0</v>
      </c>
      <c r="Q115" s="149"/>
      <c r="R115" s="161"/>
      <c r="S115" s="148"/>
      <c r="T115" s="372"/>
      <c r="U115" s="153"/>
      <c r="V115" s="148"/>
      <c r="W115" s="374"/>
      <c r="X115" s="153"/>
      <c r="Y115" s="148"/>
      <c r="Z115" s="155"/>
      <c r="AA115" s="154"/>
      <c r="AB115" s="148"/>
      <c r="AC115" s="374"/>
      <c r="AD115" s="153"/>
      <c r="AE115" s="148"/>
      <c r="AF115" s="374"/>
    </row>
    <row r="116" spans="2:32" s="156" customFormat="1" ht="9.9499999999999993" customHeight="1">
      <c r="B116" s="364"/>
      <c r="C116" s="141" t="s">
        <v>418</v>
      </c>
      <c r="D116" s="142"/>
      <c r="E116" s="142" t="s">
        <v>413</v>
      </c>
      <c r="F116" s="143"/>
      <c r="G116" s="144">
        <f t="shared" si="77"/>
        <v>0</v>
      </c>
      <c r="H116" s="145" t="str">
        <f t="shared" si="78"/>
        <v/>
      </c>
      <c r="I116" s="146">
        <f t="shared" si="79"/>
        <v>0</v>
      </c>
      <c r="J116" s="143"/>
      <c r="K116" s="147">
        <f t="shared" si="70"/>
        <v>0</v>
      </c>
      <c r="L116" s="148" t="str">
        <f t="shared" si="71"/>
        <v/>
      </c>
      <c r="M116" s="374">
        <f t="shared" si="72"/>
        <v>0</v>
      </c>
      <c r="N116" s="157">
        <f t="shared" si="73"/>
        <v>0</v>
      </c>
      <c r="O116" s="148" t="str">
        <f t="shared" si="74"/>
        <v/>
      </c>
      <c r="P116" s="148">
        <f t="shared" si="69"/>
        <v>0</v>
      </c>
      <c r="Q116" s="149"/>
      <c r="R116" s="161"/>
      <c r="S116" s="148"/>
      <c r="T116" s="372"/>
      <c r="U116" s="153"/>
      <c r="V116" s="148"/>
      <c r="W116" s="374"/>
      <c r="X116" s="153"/>
      <c r="Y116" s="148"/>
      <c r="Z116" s="155"/>
      <c r="AA116" s="154"/>
      <c r="AB116" s="148"/>
      <c r="AC116" s="374"/>
      <c r="AD116" s="153"/>
      <c r="AE116" s="148"/>
      <c r="AF116" s="374"/>
    </row>
    <row r="117" spans="2:32" s="156" customFormat="1" ht="9.9499999999999993" customHeight="1">
      <c r="B117" s="364"/>
      <c r="C117" s="141" t="s">
        <v>419</v>
      </c>
      <c r="D117" s="142"/>
      <c r="E117" s="142"/>
      <c r="F117" s="143"/>
      <c r="G117" s="144">
        <f t="shared" si="77"/>
        <v>1236</v>
      </c>
      <c r="H117" s="145">
        <f t="shared" si="78"/>
        <v>550</v>
      </c>
      <c r="I117" s="146">
        <f t="shared" si="79"/>
        <v>679800</v>
      </c>
      <c r="J117" s="143"/>
      <c r="K117" s="147">
        <f t="shared" si="70"/>
        <v>852</v>
      </c>
      <c r="L117" s="148">
        <f t="shared" si="71"/>
        <v>550</v>
      </c>
      <c r="M117" s="374">
        <f t="shared" si="72"/>
        <v>468600</v>
      </c>
      <c r="N117" s="157">
        <f t="shared" si="73"/>
        <v>384</v>
      </c>
      <c r="O117" s="148">
        <f t="shared" si="74"/>
        <v>550</v>
      </c>
      <c r="P117" s="148">
        <f t="shared" si="69"/>
        <v>211200</v>
      </c>
      <c r="Q117" s="149"/>
      <c r="R117" s="161">
        <v>690</v>
      </c>
      <c r="S117" s="148">
        <v>550</v>
      </c>
      <c r="T117" s="372">
        <f>IFERROR(SUM(R117*S117), "")</f>
        <v>379500</v>
      </c>
      <c r="U117" s="153">
        <v>96</v>
      </c>
      <c r="V117" s="148">
        <f>IFERROR(SUM(S117), "")</f>
        <v>550</v>
      </c>
      <c r="W117" s="372">
        <f>IFERROR(SUM(U117*V117), "")</f>
        <v>52800</v>
      </c>
      <c r="X117" s="153">
        <v>66</v>
      </c>
      <c r="Y117" s="148">
        <f>IFERROR(SUM(S117), "")</f>
        <v>550</v>
      </c>
      <c r="Z117" s="152">
        <f>IFERROR(SUM(X117*Y117), "")</f>
        <v>36300</v>
      </c>
      <c r="AA117" s="154">
        <v>240</v>
      </c>
      <c r="AB117" s="148">
        <f>IFERROR(SUM(S117), "")</f>
        <v>550</v>
      </c>
      <c r="AC117" s="372">
        <f>IFERROR(SUM(AA117*AB117), "")</f>
        <v>132000</v>
      </c>
      <c r="AD117" s="153">
        <v>144</v>
      </c>
      <c r="AE117" s="148">
        <f>IFERROR(SUM(S117), "")</f>
        <v>550</v>
      </c>
      <c r="AF117" s="372">
        <f>IFERROR(SUM(AD117*AE117), "")</f>
        <v>79200</v>
      </c>
    </row>
    <row r="118" spans="2:32" s="156" customFormat="1" ht="9.9499999999999993" customHeight="1">
      <c r="B118" s="364"/>
      <c r="C118" s="141" t="s">
        <v>420</v>
      </c>
      <c r="D118" s="142"/>
      <c r="E118" s="142"/>
      <c r="F118" s="143"/>
      <c r="G118" s="144">
        <f t="shared" si="77"/>
        <v>1</v>
      </c>
      <c r="H118" s="145">
        <f t="shared" si="78"/>
        <v>10000</v>
      </c>
      <c r="I118" s="146">
        <f t="shared" si="79"/>
        <v>10000</v>
      </c>
      <c r="J118" s="143"/>
      <c r="K118" s="147">
        <f t="shared" si="70"/>
        <v>0</v>
      </c>
      <c r="L118" s="148" t="str">
        <f t="shared" si="71"/>
        <v/>
      </c>
      <c r="M118" s="374">
        <f t="shared" si="72"/>
        <v>0</v>
      </c>
      <c r="N118" s="157">
        <f t="shared" si="73"/>
        <v>1</v>
      </c>
      <c r="O118" s="148">
        <f t="shared" si="74"/>
        <v>10000</v>
      </c>
      <c r="P118" s="148">
        <f t="shared" si="69"/>
        <v>10000</v>
      </c>
      <c r="Q118" s="149"/>
      <c r="R118" s="161"/>
      <c r="S118" s="148"/>
      <c r="T118" s="372"/>
      <c r="U118" s="153"/>
      <c r="V118" s="148"/>
      <c r="W118" s="372"/>
      <c r="X118" s="153"/>
      <c r="Y118" s="148"/>
      <c r="Z118" s="152"/>
      <c r="AA118" s="154"/>
      <c r="AB118" s="148"/>
      <c r="AC118" s="372"/>
      <c r="AD118" s="153">
        <v>1</v>
      </c>
      <c r="AE118" s="148">
        <v>10000</v>
      </c>
      <c r="AF118" s="372">
        <f>IFERROR(SUM(AD118*AE118), "")</f>
        <v>10000</v>
      </c>
    </row>
    <row r="119" spans="2:32" s="156" customFormat="1" ht="9.9499999999999993" customHeight="1">
      <c r="B119" s="364"/>
      <c r="C119" s="141" t="s">
        <v>421</v>
      </c>
      <c r="D119" s="142"/>
      <c r="E119" s="142"/>
      <c r="F119" s="143"/>
      <c r="G119" s="144">
        <f t="shared" si="77"/>
        <v>1</v>
      </c>
      <c r="H119" s="145">
        <f t="shared" si="78"/>
        <v>30000</v>
      </c>
      <c r="I119" s="146">
        <f t="shared" si="79"/>
        <v>30000</v>
      </c>
      <c r="J119" s="143"/>
      <c r="K119" s="147">
        <f t="shared" si="70"/>
        <v>0</v>
      </c>
      <c r="L119" s="148" t="str">
        <f t="shared" si="71"/>
        <v/>
      </c>
      <c r="M119" s="374">
        <f t="shared" si="72"/>
        <v>0</v>
      </c>
      <c r="N119" s="157">
        <f t="shared" si="73"/>
        <v>1</v>
      </c>
      <c r="O119" s="148">
        <f t="shared" si="74"/>
        <v>30000</v>
      </c>
      <c r="P119" s="148">
        <f t="shared" si="69"/>
        <v>30000</v>
      </c>
      <c r="Q119" s="149"/>
      <c r="R119" s="161"/>
      <c r="S119" s="148"/>
      <c r="T119" s="372"/>
      <c r="U119" s="153"/>
      <c r="V119" s="148"/>
      <c r="W119" s="372"/>
      <c r="X119" s="153"/>
      <c r="Y119" s="148"/>
      <c r="Z119" s="152"/>
      <c r="AA119" s="154">
        <v>1</v>
      </c>
      <c r="AB119" s="148">
        <v>30000</v>
      </c>
      <c r="AC119" s="372">
        <f>IFERROR(SUM(AA119*AB119), "")</f>
        <v>30000</v>
      </c>
      <c r="AD119" s="153"/>
      <c r="AE119" s="148"/>
      <c r="AF119" s="372"/>
    </row>
    <row r="120" spans="2:32" s="156" customFormat="1" ht="9.9499999999999993" customHeight="1">
      <c r="B120" s="364"/>
      <c r="C120" s="141" t="s">
        <v>422</v>
      </c>
      <c r="D120" s="142"/>
      <c r="E120" s="142" t="s">
        <v>423</v>
      </c>
      <c r="F120" s="143"/>
      <c r="G120" s="144">
        <f t="shared" si="77"/>
        <v>5</v>
      </c>
      <c r="H120" s="145">
        <f t="shared" si="78"/>
        <v>112000</v>
      </c>
      <c r="I120" s="146">
        <f t="shared" si="79"/>
        <v>560000</v>
      </c>
      <c r="J120" s="143"/>
      <c r="K120" s="147">
        <f t="shared" si="70"/>
        <v>3</v>
      </c>
      <c r="L120" s="148">
        <f t="shared" si="71"/>
        <v>120000</v>
      </c>
      <c r="M120" s="374">
        <f t="shared" si="72"/>
        <v>360000</v>
      </c>
      <c r="N120" s="157">
        <f t="shared" si="73"/>
        <v>2</v>
      </c>
      <c r="O120" s="148">
        <f t="shared" si="74"/>
        <v>100000</v>
      </c>
      <c r="P120" s="148">
        <f t="shared" si="69"/>
        <v>200000</v>
      </c>
      <c r="Q120" s="149"/>
      <c r="R120" s="161">
        <v>1</v>
      </c>
      <c r="S120" s="148">
        <v>200000</v>
      </c>
      <c r="T120" s="372">
        <f>IFERROR(SUM(R120*S120), "")</f>
        <v>200000</v>
      </c>
      <c r="U120" s="153">
        <v>1</v>
      </c>
      <c r="V120" s="148">
        <v>80000</v>
      </c>
      <c r="W120" s="372">
        <f>IFERROR(SUM(U120*V120), "")</f>
        <v>80000</v>
      </c>
      <c r="X120" s="153">
        <v>1</v>
      </c>
      <c r="Y120" s="148">
        <v>80000</v>
      </c>
      <c r="Z120" s="152">
        <f>IFERROR(SUM(X120*Y120), "")</f>
        <v>80000</v>
      </c>
      <c r="AA120" s="154">
        <v>1</v>
      </c>
      <c r="AB120" s="148">
        <v>100000</v>
      </c>
      <c r="AC120" s="372">
        <f>IFERROR(SUM(AA120*AB120), "")</f>
        <v>100000</v>
      </c>
      <c r="AD120" s="153">
        <v>1</v>
      </c>
      <c r="AE120" s="148">
        <v>100000</v>
      </c>
      <c r="AF120" s="372">
        <f>IFERROR(SUM(AD120*AE120), "")</f>
        <v>100000</v>
      </c>
    </row>
    <row r="121" spans="2:32" s="156" customFormat="1" ht="9.9499999999999993" customHeight="1">
      <c r="B121" s="364"/>
      <c r="C121" s="141" t="s">
        <v>424</v>
      </c>
      <c r="D121" s="142"/>
      <c r="E121" s="142" t="s">
        <v>425</v>
      </c>
      <c r="F121" s="143"/>
      <c r="G121" s="144">
        <f t="shared" si="77"/>
        <v>5</v>
      </c>
      <c r="H121" s="145">
        <f t="shared" si="78"/>
        <v>90000</v>
      </c>
      <c r="I121" s="146">
        <f t="shared" si="79"/>
        <v>450000</v>
      </c>
      <c r="J121" s="143"/>
      <c r="K121" s="147">
        <f t="shared" si="70"/>
        <v>3</v>
      </c>
      <c r="L121" s="148">
        <f t="shared" si="71"/>
        <v>100000</v>
      </c>
      <c r="M121" s="374">
        <f t="shared" si="72"/>
        <v>300000</v>
      </c>
      <c r="N121" s="157">
        <f t="shared" si="73"/>
        <v>2</v>
      </c>
      <c r="O121" s="148">
        <f t="shared" si="74"/>
        <v>75000</v>
      </c>
      <c r="P121" s="148">
        <f t="shared" si="69"/>
        <v>150000</v>
      </c>
      <c r="Q121" s="149"/>
      <c r="R121" s="161">
        <v>1</v>
      </c>
      <c r="S121" s="148">
        <v>200000</v>
      </c>
      <c r="T121" s="372">
        <f>IFERROR(SUM(R121*S121), "")</f>
        <v>200000</v>
      </c>
      <c r="U121" s="153">
        <v>1</v>
      </c>
      <c r="V121" s="148">
        <v>50000</v>
      </c>
      <c r="W121" s="372">
        <f>IFERROR(SUM(U121*V121), "")</f>
        <v>50000</v>
      </c>
      <c r="X121" s="153">
        <v>1</v>
      </c>
      <c r="Y121" s="148">
        <v>50000</v>
      </c>
      <c r="Z121" s="152">
        <f>IFERROR(SUM(X121*Y121), "")</f>
        <v>50000</v>
      </c>
      <c r="AA121" s="154">
        <v>1</v>
      </c>
      <c r="AB121" s="148">
        <v>100000</v>
      </c>
      <c r="AC121" s="372">
        <f>IFERROR(SUM(AA121*AB121), "")</f>
        <v>100000</v>
      </c>
      <c r="AD121" s="153">
        <v>1</v>
      </c>
      <c r="AE121" s="148">
        <v>50000</v>
      </c>
      <c r="AF121" s="372">
        <f>IFERROR(SUM(AD121*AE121), "")</f>
        <v>50000</v>
      </c>
    </row>
    <row r="122" spans="2:32" s="156" customFormat="1" ht="9.9499999999999993" customHeight="1">
      <c r="B122" s="364"/>
      <c r="C122" s="165"/>
      <c r="D122" s="166"/>
      <c r="E122" s="166"/>
      <c r="F122" s="167"/>
      <c r="G122" s="168"/>
      <c r="H122" s="169"/>
      <c r="I122" s="158">
        <f t="shared" si="79"/>
        <v>4339760</v>
      </c>
      <c r="J122" s="167"/>
      <c r="K122" s="159"/>
      <c r="L122" s="148"/>
      <c r="M122" s="397">
        <f t="shared" si="72"/>
        <v>3227660</v>
      </c>
      <c r="N122" s="157"/>
      <c r="O122" s="148"/>
      <c r="P122" s="160">
        <f t="shared" si="69"/>
        <v>1112100</v>
      </c>
      <c r="Q122" s="149"/>
      <c r="R122" s="161"/>
      <c r="S122" s="180" t="s">
        <v>426</v>
      </c>
      <c r="T122" s="377">
        <f>IFERROR(SUM(T98:T121), "")</f>
        <v>1854960</v>
      </c>
      <c r="U122" s="182"/>
      <c r="V122" s="164" t="s">
        <v>288</v>
      </c>
      <c r="W122" s="377">
        <f>IFERROR(SUM(W98:W121), "")</f>
        <v>403600</v>
      </c>
      <c r="X122" s="183"/>
      <c r="Y122" s="164" t="s">
        <v>288</v>
      </c>
      <c r="Z122" s="181">
        <f>IFERROR(SUM(Z71:Z121), "")</f>
        <v>969100</v>
      </c>
      <c r="AA122" s="154"/>
      <c r="AB122" s="164" t="s">
        <v>288</v>
      </c>
      <c r="AC122" s="377">
        <f>IFERROR(SUM(AC71:AC121), "")</f>
        <v>872900</v>
      </c>
      <c r="AD122" s="153"/>
      <c r="AE122" s="164" t="s">
        <v>288</v>
      </c>
      <c r="AF122" s="377">
        <f>IFERROR(SUM(AF71:AF121), "")</f>
        <v>239200</v>
      </c>
    </row>
    <row r="123" spans="2:32" s="140" customFormat="1" ht="9.9499999999999993" customHeight="1">
      <c r="B123" s="338" t="s">
        <v>427</v>
      </c>
      <c r="C123" s="126" t="s">
        <v>428</v>
      </c>
      <c r="D123" s="127"/>
      <c r="E123" s="127" t="s">
        <v>429</v>
      </c>
      <c r="F123" s="128"/>
      <c r="G123" s="129">
        <f t="shared" ref="G123:G154" si="82">IFERROR(SUM(K123+N123), "")</f>
        <v>0</v>
      </c>
      <c r="H123" s="130" t="str">
        <f t="shared" ref="H123:H154" si="83">IFERROR(SUM(I123/G123), "")</f>
        <v/>
      </c>
      <c r="I123" s="131">
        <f t="shared" si="79"/>
        <v>0</v>
      </c>
      <c r="J123" s="128"/>
      <c r="K123" s="132"/>
      <c r="L123" s="133"/>
      <c r="M123" s="376">
        <f t="shared" si="72"/>
        <v>0</v>
      </c>
      <c r="N123" s="184">
        <f t="shared" ref="N123:N154" si="84">IFERROR(SUM(AA123+AD123), "")</f>
        <v>0</v>
      </c>
      <c r="O123" s="185" t="str">
        <f t="shared" ref="O123:O154" si="85">IFERROR(SUM(P123/N123), "")</f>
        <v/>
      </c>
      <c r="P123" s="185">
        <f t="shared" si="69"/>
        <v>0</v>
      </c>
      <c r="Q123" s="134"/>
      <c r="R123" s="172"/>
      <c r="S123" s="133"/>
      <c r="T123" s="371"/>
      <c r="U123" s="138"/>
      <c r="V123" s="133">
        <f>IFERROR(SUM(S123), "")</f>
        <v>0</v>
      </c>
      <c r="W123" s="376"/>
      <c r="X123" s="133"/>
      <c r="Y123" s="133">
        <f t="shared" ref="Y123:Y143" si="86">IFERROR(SUM(S123), "")</f>
        <v>0</v>
      </c>
      <c r="Z123" s="176"/>
      <c r="AA123" s="139"/>
      <c r="AB123" s="133">
        <f t="shared" ref="AB123:AB143" si="87">IFERROR(SUM(S123), "")</f>
        <v>0</v>
      </c>
      <c r="AC123" s="376"/>
      <c r="AD123" s="138"/>
      <c r="AE123" s="133">
        <f t="shared" ref="AE123:AE143" si="88">IFERROR(SUM(S123), "")</f>
        <v>0</v>
      </c>
      <c r="AF123" s="376"/>
    </row>
    <row r="124" spans="2:32" s="156" customFormat="1" ht="9.9499999999999993" customHeight="1">
      <c r="B124" s="339"/>
      <c r="C124" s="141" t="s">
        <v>430</v>
      </c>
      <c r="D124" s="142"/>
      <c r="E124" s="142"/>
      <c r="F124" s="143"/>
      <c r="G124" s="144">
        <f t="shared" si="82"/>
        <v>15.2</v>
      </c>
      <c r="H124" s="145">
        <f t="shared" si="83"/>
        <v>50</v>
      </c>
      <c r="I124" s="146">
        <f t="shared" si="79"/>
        <v>760</v>
      </c>
      <c r="J124" s="143"/>
      <c r="K124" s="147">
        <f t="shared" ref="K124:K168" si="89">IFERROR(SUM(R124+U124+X124), "")</f>
        <v>15.2</v>
      </c>
      <c r="L124" s="148">
        <f t="shared" ref="L124:L168" si="90">IFERROR(SUM(M124/K124), "")</f>
        <v>50</v>
      </c>
      <c r="M124" s="374">
        <f t="shared" si="72"/>
        <v>760</v>
      </c>
      <c r="N124" s="157">
        <f t="shared" si="84"/>
        <v>0</v>
      </c>
      <c r="O124" s="148" t="str">
        <f t="shared" si="85"/>
        <v/>
      </c>
      <c r="P124" s="148">
        <f t="shared" si="69"/>
        <v>0</v>
      </c>
      <c r="Q124" s="149"/>
      <c r="R124" s="161">
        <v>15.2</v>
      </c>
      <c r="S124" s="148">
        <v>50</v>
      </c>
      <c r="T124" s="372">
        <f t="shared" ref="T124:T132" si="91">IFERROR(SUM(R124*S124), "")</f>
        <v>760</v>
      </c>
      <c r="U124" s="153"/>
      <c r="V124" s="148"/>
      <c r="W124" s="374"/>
      <c r="X124" s="148"/>
      <c r="Y124" s="148">
        <f t="shared" si="86"/>
        <v>50</v>
      </c>
      <c r="Z124" s="155"/>
      <c r="AA124" s="154"/>
      <c r="AB124" s="148">
        <f t="shared" si="87"/>
        <v>50</v>
      </c>
      <c r="AC124" s="374"/>
      <c r="AD124" s="153"/>
      <c r="AE124" s="148">
        <f t="shared" si="88"/>
        <v>50</v>
      </c>
      <c r="AF124" s="374"/>
    </row>
    <row r="125" spans="2:32" s="156" customFormat="1" ht="9.9499999999999993" customHeight="1">
      <c r="B125" s="364"/>
      <c r="C125" s="141" t="s">
        <v>431</v>
      </c>
      <c r="D125" s="142"/>
      <c r="E125" s="142" t="s">
        <v>432</v>
      </c>
      <c r="F125" s="143"/>
      <c r="G125" s="144">
        <f t="shared" si="82"/>
        <v>15.2</v>
      </c>
      <c r="H125" s="145">
        <f t="shared" si="83"/>
        <v>2500</v>
      </c>
      <c r="I125" s="146">
        <f t="shared" si="79"/>
        <v>38000</v>
      </c>
      <c r="J125" s="143"/>
      <c r="K125" s="147">
        <f t="shared" si="89"/>
        <v>15.2</v>
      </c>
      <c r="L125" s="148">
        <f t="shared" si="90"/>
        <v>2500</v>
      </c>
      <c r="M125" s="374">
        <f t="shared" si="72"/>
        <v>38000</v>
      </c>
      <c r="N125" s="157">
        <f t="shared" si="84"/>
        <v>0</v>
      </c>
      <c r="O125" s="148" t="str">
        <f t="shared" si="85"/>
        <v/>
      </c>
      <c r="P125" s="148">
        <f t="shared" si="69"/>
        <v>0</v>
      </c>
      <c r="Q125" s="149"/>
      <c r="R125" s="161">
        <v>15.2</v>
      </c>
      <c r="S125" s="148">
        <v>2500</v>
      </c>
      <c r="T125" s="372">
        <f t="shared" si="91"/>
        <v>38000</v>
      </c>
      <c r="U125" s="153"/>
      <c r="V125" s="148"/>
      <c r="W125" s="374"/>
      <c r="X125" s="148"/>
      <c r="Y125" s="148">
        <f t="shared" si="86"/>
        <v>2500</v>
      </c>
      <c r="Z125" s="155"/>
      <c r="AA125" s="154"/>
      <c r="AB125" s="148">
        <f t="shared" si="87"/>
        <v>2500</v>
      </c>
      <c r="AC125" s="374"/>
      <c r="AD125" s="153"/>
      <c r="AE125" s="148">
        <f t="shared" si="88"/>
        <v>2500</v>
      </c>
      <c r="AF125" s="374"/>
    </row>
    <row r="126" spans="2:32" s="156" customFormat="1" ht="9.9499999999999993" customHeight="1">
      <c r="B126" s="364"/>
      <c r="C126" s="141" t="s">
        <v>433</v>
      </c>
      <c r="D126" s="142"/>
      <c r="E126" s="156" t="s">
        <v>434</v>
      </c>
      <c r="F126" s="143"/>
      <c r="G126" s="144">
        <f t="shared" si="82"/>
        <v>15.2</v>
      </c>
      <c r="H126" s="145">
        <f t="shared" si="83"/>
        <v>500</v>
      </c>
      <c r="I126" s="146">
        <f t="shared" si="79"/>
        <v>7600</v>
      </c>
      <c r="J126" s="143"/>
      <c r="K126" s="147">
        <f t="shared" si="89"/>
        <v>15.2</v>
      </c>
      <c r="L126" s="148">
        <f t="shared" si="90"/>
        <v>500</v>
      </c>
      <c r="M126" s="374">
        <f t="shared" si="72"/>
        <v>7600</v>
      </c>
      <c r="N126" s="157">
        <f t="shared" si="84"/>
        <v>0</v>
      </c>
      <c r="O126" s="148" t="str">
        <f t="shared" si="85"/>
        <v/>
      </c>
      <c r="P126" s="148">
        <f t="shared" si="69"/>
        <v>0</v>
      </c>
      <c r="Q126" s="149"/>
      <c r="R126" s="161">
        <v>15.2</v>
      </c>
      <c r="S126" s="148">
        <v>500</v>
      </c>
      <c r="T126" s="372">
        <f t="shared" si="91"/>
        <v>7600</v>
      </c>
      <c r="U126" s="153"/>
      <c r="V126" s="148"/>
      <c r="W126" s="374"/>
      <c r="X126" s="148"/>
      <c r="Y126" s="148">
        <f t="shared" si="86"/>
        <v>500</v>
      </c>
      <c r="Z126" s="155"/>
      <c r="AA126" s="154"/>
      <c r="AB126" s="148">
        <f t="shared" si="87"/>
        <v>500</v>
      </c>
      <c r="AC126" s="374"/>
      <c r="AD126" s="153"/>
      <c r="AE126" s="148">
        <f t="shared" si="88"/>
        <v>500</v>
      </c>
      <c r="AF126" s="374"/>
    </row>
    <row r="127" spans="2:32" s="156" customFormat="1" ht="9.9499999999999993" customHeight="1">
      <c r="B127" s="364"/>
      <c r="C127" s="141" t="s">
        <v>435</v>
      </c>
      <c r="D127" s="142"/>
      <c r="E127" s="142" t="s">
        <v>436</v>
      </c>
      <c r="F127" s="143"/>
      <c r="G127" s="144">
        <f t="shared" si="82"/>
        <v>10.8</v>
      </c>
      <c r="H127" s="145">
        <f t="shared" si="83"/>
        <v>4300</v>
      </c>
      <c r="I127" s="146">
        <f t="shared" si="79"/>
        <v>46440</v>
      </c>
      <c r="J127" s="143"/>
      <c r="K127" s="147">
        <f t="shared" si="89"/>
        <v>10.8</v>
      </c>
      <c r="L127" s="148">
        <f t="shared" si="90"/>
        <v>4300</v>
      </c>
      <c r="M127" s="374">
        <f t="shared" si="72"/>
        <v>46440</v>
      </c>
      <c r="N127" s="157">
        <f t="shared" si="84"/>
        <v>0</v>
      </c>
      <c r="O127" s="148" t="str">
        <f t="shared" si="85"/>
        <v/>
      </c>
      <c r="P127" s="148">
        <f t="shared" si="69"/>
        <v>0</v>
      </c>
      <c r="Q127" s="149"/>
      <c r="R127" s="161">
        <v>10.8</v>
      </c>
      <c r="S127" s="148">
        <v>4300</v>
      </c>
      <c r="T127" s="372">
        <f t="shared" si="91"/>
        <v>46440</v>
      </c>
      <c r="U127" s="153"/>
      <c r="V127" s="148"/>
      <c r="W127" s="374"/>
      <c r="X127" s="148"/>
      <c r="Y127" s="148">
        <f t="shared" si="86"/>
        <v>4300</v>
      </c>
      <c r="Z127" s="155"/>
      <c r="AA127" s="154"/>
      <c r="AB127" s="148">
        <f t="shared" si="87"/>
        <v>4300</v>
      </c>
      <c r="AC127" s="374"/>
      <c r="AD127" s="153"/>
      <c r="AE127" s="148">
        <f t="shared" si="88"/>
        <v>4300</v>
      </c>
      <c r="AF127" s="374"/>
    </row>
    <row r="128" spans="2:32" s="156" customFormat="1" ht="9.9499999999999993" customHeight="1">
      <c r="B128" s="364"/>
      <c r="C128" s="141" t="s">
        <v>437</v>
      </c>
      <c r="D128" s="142"/>
      <c r="E128" s="142" t="s">
        <v>438</v>
      </c>
      <c r="F128" s="143"/>
      <c r="G128" s="144">
        <f t="shared" si="82"/>
        <v>4.4000000000000004</v>
      </c>
      <c r="H128" s="145">
        <f t="shared" si="83"/>
        <v>4300</v>
      </c>
      <c r="I128" s="146">
        <f t="shared" si="79"/>
        <v>18920</v>
      </c>
      <c r="J128" s="143"/>
      <c r="K128" s="147">
        <f t="shared" si="89"/>
        <v>4.4000000000000004</v>
      </c>
      <c r="L128" s="148">
        <f t="shared" si="90"/>
        <v>4300</v>
      </c>
      <c r="M128" s="374">
        <f t="shared" si="72"/>
        <v>18920</v>
      </c>
      <c r="N128" s="157">
        <f t="shared" si="84"/>
        <v>0</v>
      </c>
      <c r="O128" s="148" t="str">
        <f t="shared" si="85"/>
        <v/>
      </c>
      <c r="P128" s="148">
        <f t="shared" si="69"/>
        <v>0</v>
      </c>
      <c r="Q128" s="149"/>
      <c r="R128" s="161">
        <v>4.4000000000000004</v>
      </c>
      <c r="S128" s="148">
        <v>4300</v>
      </c>
      <c r="T128" s="372">
        <f t="shared" si="91"/>
        <v>18920</v>
      </c>
      <c r="U128" s="153"/>
      <c r="V128" s="148"/>
      <c r="W128" s="374"/>
      <c r="X128" s="148"/>
      <c r="Y128" s="148">
        <f t="shared" si="86"/>
        <v>4300</v>
      </c>
      <c r="Z128" s="155"/>
      <c r="AA128" s="154"/>
      <c r="AB128" s="148">
        <f t="shared" si="87"/>
        <v>4300</v>
      </c>
      <c r="AC128" s="374"/>
      <c r="AD128" s="153"/>
      <c r="AE128" s="148">
        <f t="shared" si="88"/>
        <v>4300</v>
      </c>
      <c r="AF128" s="374"/>
    </row>
    <row r="129" spans="2:32" s="156" customFormat="1" ht="9.9499999999999993" customHeight="1">
      <c r="B129" s="364"/>
      <c r="C129" s="141" t="s">
        <v>439</v>
      </c>
      <c r="D129" s="142"/>
      <c r="E129" s="142" t="s">
        <v>440</v>
      </c>
      <c r="F129" s="143"/>
      <c r="G129" s="144">
        <f t="shared" si="82"/>
        <v>14.8</v>
      </c>
      <c r="H129" s="145">
        <f t="shared" si="83"/>
        <v>1500</v>
      </c>
      <c r="I129" s="146">
        <f t="shared" si="79"/>
        <v>22200</v>
      </c>
      <c r="J129" s="143"/>
      <c r="K129" s="147">
        <f t="shared" si="89"/>
        <v>14.8</v>
      </c>
      <c r="L129" s="148">
        <f t="shared" si="90"/>
        <v>1500</v>
      </c>
      <c r="M129" s="374">
        <f t="shared" si="72"/>
        <v>22200</v>
      </c>
      <c r="N129" s="157">
        <f t="shared" si="84"/>
        <v>0</v>
      </c>
      <c r="O129" s="148" t="str">
        <f t="shared" si="85"/>
        <v/>
      </c>
      <c r="P129" s="148">
        <f t="shared" si="69"/>
        <v>0</v>
      </c>
      <c r="Q129" s="149"/>
      <c r="R129" s="161">
        <v>14.8</v>
      </c>
      <c r="S129" s="148">
        <v>1500</v>
      </c>
      <c r="T129" s="372">
        <f t="shared" si="91"/>
        <v>22200</v>
      </c>
      <c r="U129" s="153"/>
      <c r="V129" s="148"/>
      <c r="W129" s="374"/>
      <c r="X129" s="148"/>
      <c r="Y129" s="148">
        <f t="shared" si="86"/>
        <v>1500</v>
      </c>
      <c r="Z129" s="155"/>
      <c r="AA129" s="154"/>
      <c r="AB129" s="148">
        <f t="shared" si="87"/>
        <v>1500</v>
      </c>
      <c r="AC129" s="374"/>
      <c r="AD129" s="153"/>
      <c r="AE129" s="148">
        <f t="shared" si="88"/>
        <v>1500</v>
      </c>
      <c r="AF129" s="374"/>
    </row>
    <row r="130" spans="2:32" s="156" customFormat="1" ht="9.9499999999999993" customHeight="1">
      <c r="B130" s="364"/>
      <c r="C130" s="141" t="s">
        <v>441</v>
      </c>
      <c r="D130" s="142"/>
      <c r="E130" s="142"/>
      <c r="F130" s="143"/>
      <c r="G130" s="144">
        <f t="shared" si="82"/>
        <v>14.8</v>
      </c>
      <c r="H130" s="145">
        <f t="shared" si="83"/>
        <v>300</v>
      </c>
      <c r="I130" s="146">
        <f t="shared" si="79"/>
        <v>4440</v>
      </c>
      <c r="J130" s="143"/>
      <c r="K130" s="147">
        <f t="shared" si="89"/>
        <v>14.8</v>
      </c>
      <c r="L130" s="148">
        <f t="shared" si="90"/>
        <v>300</v>
      </c>
      <c r="M130" s="374">
        <f t="shared" si="72"/>
        <v>4440</v>
      </c>
      <c r="N130" s="157">
        <f t="shared" si="84"/>
        <v>0</v>
      </c>
      <c r="O130" s="148" t="str">
        <f t="shared" si="85"/>
        <v/>
      </c>
      <c r="P130" s="148">
        <f t="shared" si="69"/>
        <v>0</v>
      </c>
      <c r="Q130" s="149"/>
      <c r="R130" s="161">
        <v>14.8</v>
      </c>
      <c r="S130" s="148">
        <v>300</v>
      </c>
      <c r="T130" s="372">
        <f t="shared" si="91"/>
        <v>4440</v>
      </c>
      <c r="U130" s="153"/>
      <c r="V130" s="148"/>
      <c r="W130" s="374"/>
      <c r="X130" s="148"/>
      <c r="Y130" s="148">
        <f t="shared" si="86"/>
        <v>300</v>
      </c>
      <c r="Z130" s="155"/>
      <c r="AA130" s="154"/>
      <c r="AB130" s="148">
        <f t="shared" si="87"/>
        <v>300</v>
      </c>
      <c r="AC130" s="374"/>
      <c r="AD130" s="153"/>
      <c r="AE130" s="148">
        <f t="shared" si="88"/>
        <v>300</v>
      </c>
      <c r="AF130" s="374"/>
    </row>
    <row r="131" spans="2:32" s="156" customFormat="1" ht="9.9499999999999993" customHeight="1">
      <c r="B131" s="364"/>
      <c r="C131" s="141" t="s">
        <v>442</v>
      </c>
      <c r="D131" s="142"/>
      <c r="E131" s="142"/>
      <c r="F131" s="143"/>
      <c r="G131" s="144">
        <f t="shared" si="82"/>
        <v>1</v>
      </c>
      <c r="H131" s="145">
        <f t="shared" si="83"/>
        <v>12000</v>
      </c>
      <c r="I131" s="146">
        <f t="shared" si="79"/>
        <v>12000</v>
      </c>
      <c r="J131" s="143"/>
      <c r="K131" s="147">
        <f t="shared" si="89"/>
        <v>1</v>
      </c>
      <c r="L131" s="148">
        <f t="shared" si="90"/>
        <v>12000</v>
      </c>
      <c r="M131" s="374">
        <f t="shared" si="72"/>
        <v>12000</v>
      </c>
      <c r="N131" s="157">
        <f t="shared" si="84"/>
        <v>0</v>
      </c>
      <c r="O131" s="148" t="str">
        <f t="shared" si="85"/>
        <v/>
      </c>
      <c r="P131" s="148">
        <f t="shared" si="69"/>
        <v>0</v>
      </c>
      <c r="Q131" s="149"/>
      <c r="R131" s="161">
        <v>1</v>
      </c>
      <c r="S131" s="148">
        <v>12000</v>
      </c>
      <c r="T131" s="372">
        <f t="shared" si="91"/>
        <v>12000</v>
      </c>
      <c r="U131" s="153"/>
      <c r="V131" s="148"/>
      <c r="W131" s="374"/>
      <c r="X131" s="148"/>
      <c r="Y131" s="148">
        <f t="shared" si="86"/>
        <v>12000</v>
      </c>
      <c r="Z131" s="155"/>
      <c r="AA131" s="154"/>
      <c r="AB131" s="148">
        <f t="shared" si="87"/>
        <v>12000</v>
      </c>
      <c r="AC131" s="374"/>
      <c r="AD131" s="153"/>
      <c r="AE131" s="148">
        <f t="shared" si="88"/>
        <v>12000</v>
      </c>
      <c r="AF131" s="374"/>
    </row>
    <row r="132" spans="2:32" s="156" customFormat="1" ht="9.9499999999999993" customHeight="1">
      <c r="B132" s="364"/>
      <c r="C132" s="141" t="s">
        <v>443</v>
      </c>
      <c r="D132" s="142"/>
      <c r="E132" s="142"/>
      <c r="F132" s="143"/>
      <c r="G132" s="144">
        <f t="shared" si="82"/>
        <v>1</v>
      </c>
      <c r="H132" s="145">
        <f t="shared" si="83"/>
        <v>8000</v>
      </c>
      <c r="I132" s="146">
        <f t="shared" si="79"/>
        <v>8000</v>
      </c>
      <c r="J132" s="143"/>
      <c r="K132" s="147">
        <f t="shared" si="89"/>
        <v>1</v>
      </c>
      <c r="L132" s="148">
        <f t="shared" si="90"/>
        <v>8000</v>
      </c>
      <c r="M132" s="374">
        <f t="shared" si="72"/>
        <v>8000</v>
      </c>
      <c r="N132" s="157">
        <f t="shared" si="84"/>
        <v>0</v>
      </c>
      <c r="O132" s="148" t="str">
        <f t="shared" si="85"/>
        <v/>
      </c>
      <c r="P132" s="148">
        <f t="shared" si="69"/>
        <v>0</v>
      </c>
      <c r="Q132" s="149"/>
      <c r="R132" s="161">
        <v>1</v>
      </c>
      <c r="S132" s="148">
        <v>8000</v>
      </c>
      <c r="T132" s="372">
        <f t="shared" si="91"/>
        <v>8000</v>
      </c>
      <c r="U132" s="153"/>
      <c r="V132" s="148"/>
      <c r="W132" s="374"/>
      <c r="X132" s="148"/>
      <c r="Y132" s="148">
        <f t="shared" si="86"/>
        <v>8000</v>
      </c>
      <c r="Z132" s="155"/>
      <c r="AA132" s="154"/>
      <c r="AB132" s="148">
        <f t="shared" si="87"/>
        <v>8000</v>
      </c>
      <c r="AC132" s="374"/>
      <c r="AD132" s="153"/>
      <c r="AE132" s="148">
        <f t="shared" si="88"/>
        <v>8000</v>
      </c>
      <c r="AF132" s="374"/>
    </row>
    <row r="133" spans="2:32" s="156" customFormat="1" ht="9.9499999999999993" customHeight="1">
      <c r="B133" s="364"/>
      <c r="C133" s="141"/>
      <c r="D133" s="142"/>
      <c r="E133" s="142"/>
      <c r="F133" s="143"/>
      <c r="G133" s="144">
        <f t="shared" si="82"/>
        <v>0</v>
      </c>
      <c r="H133" s="145" t="str">
        <f t="shared" si="83"/>
        <v/>
      </c>
      <c r="I133" s="146">
        <f t="shared" si="79"/>
        <v>158360</v>
      </c>
      <c r="J133" s="143"/>
      <c r="K133" s="147">
        <f t="shared" si="89"/>
        <v>0</v>
      </c>
      <c r="L133" s="148" t="str">
        <f t="shared" si="90"/>
        <v/>
      </c>
      <c r="M133" s="374">
        <f t="shared" si="72"/>
        <v>158360</v>
      </c>
      <c r="N133" s="157">
        <f t="shared" si="84"/>
        <v>0</v>
      </c>
      <c r="O133" s="148" t="str">
        <f t="shared" si="85"/>
        <v/>
      </c>
      <c r="P133" s="148">
        <f t="shared" si="69"/>
        <v>0</v>
      </c>
      <c r="Q133" s="149"/>
      <c r="R133" s="161"/>
      <c r="S133" s="186" t="s">
        <v>238</v>
      </c>
      <c r="T133" s="378">
        <f>IFERROR(SUM(T124:T132), "")</f>
        <v>158360</v>
      </c>
      <c r="U133" s="182"/>
      <c r="V133" s="183">
        <f t="shared" ref="V133:V143" si="92">IFERROR(SUM(S133), "")</f>
        <v>0</v>
      </c>
      <c r="W133" s="386"/>
      <c r="X133" s="183"/>
      <c r="Y133" s="183">
        <f t="shared" si="86"/>
        <v>0</v>
      </c>
      <c r="Z133" s="188"/>
      <c r="AA133" s="154"/>
      <c r="AB133" s="148">
        <f t="shared" si="87"/>
        <v>0</v>
      </c>
      <c r="AC133" s="374"/>
      <c r="AD133" s="153"/>
      <c r="AE133" s="148">
        <f t="shared" si="88"/>
        <v>0</v>
      </c>
      <c r="AF133" s="374"/>
    </row>
    <row r="134" spans="2:32" s="156" customFormat="1" ht="9.9499999999999993" customHeight="1">
      <c r="B134" s="364"/>
      <c r="C134" s="141" t="s">
        <v>444</v>
      </c>
      <c r="D134" s="142"/>
      <c r="E134" s="142" t="s">
        <v>429</v>
      </c>
      <c r="F134" s="143"/>
      <c r="G134" s="144">
        <f t="shared" si="82"/>
        <v>0</v>
      </c>
      <c r="H134" s="145" t="str">
        <f t="shared" si="83"/>
        <v/>
      </c>
      <c r="I134" s="146">
        <f t="shared" si="79"/>
        <v>0</v>
      </c>
      <c r="J134" s="143"/>
      <c r="K134" s="147">
        <f t="shared" si="89"/>
        <v>0</v>
      </c>
      <c r="L134" s="148" t="str">
        <f t="shared" si="90"/>
        <v/>
      </c>
      <c r="M134" s="374">
        <f t="shared" si="72"/>
        <v>0</v>
      </c>
      <c r="N134" s="157">
        <f t="shared" si="84"/>
        <v>0</v>
      </c>
      <c r="O134" s="148" t="str">
        <f t="shared" si="85"/>
        <v/>
      </c>
      <c r="P134" s="148">
        <f t="shared" si="69"/>
        <v>0</v>
      </c>
      <c r="Q134" s="149"/>
      <c r="R134" s="161"/>
      <c r="S134" s="148"/>
      <c r="T134" s="372"/>
      <c r="U134" s="153"/>
      <c r="V134" s="148">
        <f t="shared" si="92"/>
        <v>0</v>
      </c>
      <c r="W134" s="374"/>
      <c r="X134" s="148"/>
      <c r="Y134" s="148">
        <f t="shared" si="86"/>
        <v>0</v>
      </c>
      <c r="Z134" s="155"/>
      <c r="AA134" s="154"/>
      <c r="AB134" s="148">
        <f t="shared" si="87"/>
        <v>0</v>
      </c>
      <c r="AC134" s="374"/>
      <c r="AD134" s="153"/>
      <c r="AE134" s="148">
        <f t="shared" si="88"/>
        <v>0</v>
      </c>
      <c r="AF134" s="374"/>
    </row>
    <row r="135" spans="2:32" s="156" customFormat="1" ht="9.9499999999999993" customHeight="1">
      <c r="B135" s="364"/>
      <c r="C135" s="141" t="s">
        <v>430</v>
      </c>
      <c r="D135" s="142"/>
      <c r="E135" s="142"/>
      <c r="F135" s="143"/>
      <c r="G135" s="144">
        <f t="shared" si="82"/>
        <v>898.7</v>
      </c>
      <c r="H135" s="145">
        <f t="shared" si="83"/>
        <v>50</v>
      </c>
      <c r="I135" s="146">
        <f t="shared" si="79"/>
        <v>44935</v>
      </c>
      <c r="J135" s="143"/>
      <c r="K135" s="147">
        <f t="shared" si="89"/>
        <v>671.5</v>
      </c>
      <c r="L135" s="148">
        <f t="shared" si="90"/>
        <v>50</v>
      </c>
      <c r="M135" s="374">
        <f t="shared" ref="M135:M168" si="93">IFERROR(SUM(T135+W135+Z135), "")</f>
        <v>33575</v>
      </c>
      <c r="N135" s="157">
        <f t="shared" si="84"/>
        <v>227.2</v>
      </c>
      <c r="O135" s="148">
        <f t="shared" si="85"/>
        <v>50</v>
      </c>
      <c r="P135" s="148">
        <f t="shared" ref="P135:P198" si="94">IFERROR(SUM(AC135+AF135), "")</f>
        <v>11360</v>
      </c>
      <c r="Q135" s="149"/>
      <c r="R135" s="161">
        <v>460.5</v>
      </c>
      <c r="S135" s="148">
        <v>50</v>
      </c>
      <c r="T135" s="372">
        <f t="shared" ref="T135:T143" si="95">IFERROR(SUM(R135*S135), "")</f>
        <v>23025</v>
      </c>
      <c r="U135" s="153">
        <v>49.8</v>
      </c>
      <c r="V135" s="148">
        <f t="shared" si="92"/>
        <v>50</v>
      </c>
      <c r="W135" s="372">
        <f t="shared" ref="W135:W143" si="96">IFERROR(SUM(U135*V135), "")</f>
        <v>2490</v>
      </c>
      <c r="X135" s="153">
        <v>161.19999999999999</v>
      </c>
      <c r="Y135" s="148">
        <f t="shared" si="86"/>
        <v>50</v>
      </c>
      <c r="Z135" s="152">
        <f t="shared" ref="Z135:Z143" si="97">IFERROR(SUM(X135*Y135), "")</f>
        <v>8059.9999999999991</v>
      </c>
      <c r="AA135" s="154">
        <v>215.1</v>
      </c>
      <c r="AB135" s="148">
        <f t="shared" si="87"/>
        <v>50</v>
      </c>
      <c r="AC135" s="372">
        <f t="shared" ref="AC135:AC143" si="98">IFERROR(SUM(AA135*AB135), "")</f>
        <v>10755</v>
      </c>
      <c r="AD135" s="153">
        <v>12.1</v>
      </c>
      <c r="AE135" s="148">
        <f t="shared" si="88"/>
        <v>50</v>
      </c>
      <c r="AF135" s="372">
        <f t="shared" ref="AF135:AF143" si="99">IFERROR(SUM(AD135*AE135), "")</f>
        <v>605</v>
      </c>
    </row>
    <row r="136" spans="2:32" s="156" customFormat="1" ht="9.9499999999999993" customHeight="1">
      <c r="B136" s="364"/>
      <c r="C136" s="141" t="s">
        <v>431</v>
      </c>
      <c r="D136" s="142"/>
      <c r="E136" s="142" t="s">
        <v>432</v>
      </c>
      <c r="F136" s="143"/>
      <c r="G136" s="144">
        <f t="shared" si="82"/>
        <v>731.9</v>
      </c>
      <c r="H136" s="145">
        <f t="shared" si="83"/>
        <v>2500</v>
      </c>
      <c r="I136" s="146">
        <f t="shared" ref="I136:I167" si="100">IFERROR(SUM(M136+P136), "")</f>
        <v>1829750</v>
      </c>
      <c r="J136" s="143"/>
      <c r="K136" s="147">
        <f t="shared" si="89"/>
        <v>671.5</v>
      </c>
      <c r="L136" s="148">
        <f t="shared" si="90"/>
        <v>2500</v>
      </c>
      <c r="M136" s="374">
        <f t="shared" si="93"/>
        <v>1678750</v>
      </c>
      <c r="N136" s="157">
        <f t="shared" si="84"/>
        <v>60.4</v>
      </c>
      <c r="O136" s="148">
        <f t="shared" si="85"/>
        <v>2500</v>
      </c>
      <c r="P136" s="148">
        <f t="shared" si="94"/>
        <v>151000</v>
      </c>
      <c r="Q136" s="149"/>
      <c r="R136" s="161">
        <v>460.5</v>
      </c>
      <c r="S136" s="148">
        <v>2500</v>
      </c>
      <c r="T136" s="372">
        <f t="shared" si="95"/>
        <v>1151250</v>
      </c>
      <c r="U136" s="153">
        <v>49.8</v>
      </c>
      <c r="V136" s="148">
        <f t="shared" si="92"/>
        <v>2500</v>
      </c>
      <c r="W136" s="372">
        <f t="shared" si="96"/>
        <v>124500</v>
      </c>
      <c r="X136" s="153">
        <v>161.19999999999999</v>
      </c>
      <c r="Y136" s="148">
        <f t="shared" si="86"/>
        <v>2500</v>
      </c>
      <c r="Z136" s="152">
        <f t="shared" si="97"/>
        <v>403000</v>
      </c>
      <c r="AA136" s="154">
        <v>48.3</v>
      </c>
      <c r="AB136" s="148">
        <f t="shared" si="87"/>
        <v>2500</v>
      </c>
      <c r="AC136" s="372">
        <f t="shared" si="98"/>
        <v>120750</v>
      </c>
      <c r="AD136" s="153">
        <v>12.1</v>
      </c>
      <c r="AE136" s="148">
        <f t="shared" si="88"/>
        <v>2500</v>
      </c>
      <c r="AF136" s="372">
        <f t="shared" si="99"/>
        <v>30250</v>
      </c>
    </row>
    <row r="137" spans="2:32" s="156" customFormat="1" ht="9.9499999999999993" customHeight="1">
      <c r="B137" s="364"/>
      <c r="C137" s="141" t="s">
        <v>433</v>
      </c>
      <c r="D137" s="142"/>
      <c r="E137" s="156" t="s">
        <v>434</v>
      </c>
      <c r="F137" s="143"/>
      <c r="G137" s="144">
        <f t="shared" si="82"/>
        <v>898.7</v>
      </c>
      <c r="H137" s="145">
        <f t="shared" si="83"/>
        <v>500</v>
      </c>
      <c r="I137" s="146">
        <f t="shared" si="100"/>
        <v>449350</v>
      </c>
      <c r="J137" s="143"/>
      <c r="K137" s="147">
        <f t="shared" si="89"/>
        <v>671.5</v>
      </c>
      <c r="L137" s="148">
        <f t="shared" si="90"/>
        <v>500</v>
      </c>
      <c r="M137" s="374">
        <f t="shared" si="93"/>
        <v>335750</v>
      </c>
      <c r="N137" s="157">
        <f t="shared" si="84"/>
        <v>227.2</v>
      </c>
      <c r="O137" s="148">
        <f t="shared" si="85"/>
        <v>500</v>
      </c>
      <c r="P137" s="148">
        <f t="shared" si="94"/>
        <v>113600</v>
      </c>
      <c r="Q137" s="149"/>
      <c r="R137" s="161">
        <v>460.5</v>
      </c>
      <c r="S137" s="148">
        <v>500</v>
      </c>
      <c r="T137" s="372">
        <f t="shared" si="95"/>
        <v>230250</v>
      </c>
      <c r="U137" s="153">
        <v>49.8</v>
      </c>
      <c r="V137" s="148">
        <f t="shared" si="92"/>
        <v>500</v>
      </c>
      <c r="W137" s="372">
        <f t="shared" si="96"/>
        <v>24900</v>
      </c>
      <c r="X137" s="153">
        <v>161.19999999999999</v>
      </c>
      <c r="Y137" s="148">
        <f t="shared" si="86"/>
        <v>500</v>
      </c>
      <c r="Z137" s="152">
        <f t="shared" si="97"/>
        <v>80600</v>
      </c>
      <c r="AA137" s="154">
        <v>215.1</v>
      </c>
      <c r="AB137" s="148">
        <f t="shared" si="87"/>
        <v>500</v>
      </c>
      <c r="AC137" s="372">
        <f t="shared" si="98"/>
        <v>107550</v>
      </c>
      <c r="AD137" s="153">
        <v>12.1</v>
      </c>
      <c r="AE137" s="148">
        <f t="shared" si="88"/>
        <v>500</v>
      </c>
      <c r="AF137" s="372">
        <f t="shared" si="99"/>
        <v>6050</v>
      </c>
    </row>
    <row r="138" spans="2:32" s="156" customFormat="1" ht="9.9499999999999993" customHeight="1">
      <c r="B138" s="364"/>
      <c r="C138" s="141" t="s">
        <v>435</v>
      </c>
      <c r="D138" s="142"/>
      <c r="E138" s="142" t="s">
        <v>436</v>
      </c>
      <c r="F138" s="143"/>
      <c r="G138" s="144">
        <f t="shared" si="82"/>
        <v>734.4</v>
      </c>
      <c r="H138" s="145">
        <f t="shared" si="83"/>
        <v>4300</v>
      </c>
      <c r="I138" s="146">
        <f t="shared" si="100"/>
        <v>3157920</v>
      </c>
      <c r="J138" s="143"/>
      <c r="K138" s="147">
        <f t="shared" si="89"/>
        <v>559</v>
      </c>
      <c r="L138" s="148">
        <f t="shared" si="90"/>
        <v>4300</v>
      </c>
      <c r="M138" s="374">
        <f t="shared" si="93"/>
        <v>2403700</v>
      </c>
      <c r="N138" s="157">
        <f t="shared" si="84"/>
        <v>175.4</v>
      </c>
      <c r="O138" s="148">
        <f t="shared" si="85"/>
        <v>4300</v>
      </c>
      <c r="P138" s="148">
        <f t="shared" si="94"/>
        <v>754220</v>
      </c>
      <c r="Q138" s="149"/>
      <c r="R138" s="161">
        <v>381</v>
      </c>
      <c r="S138" s="148">
        <v>4300</v>
      </c>
      <c r="T138" s="372">
        <f t="shared" si="95"/>
        <v>1638300</v>
      </c>
      <c r="U138" s="153">
        <v>42</v>
      </c>
      <c r="V138" s="148">
        <f t="shared" si="92"/>
        <v>4300</v>
      </c>
      <c r="W138" s="372">
        <f t="shared" si="96"/>
        <v>180600</v>
      </c>
      <c r="X138" s="153">
        <v>136</v>
      </c>
      <c r="Y138" s="148">
        <f t="shared" si="86"/>
        <v>4300</v>
      </c>
      <c r="Z138" s="152">
        <f t="shared" si="97"/>
        <v>584800</v>
      </c>
      <c r="AA138" s="154">
        <v>166.8</v>
      </c>
      <c r="AB138" s="148">
        <f t="shared" si="87"/>
        <v>4300</v>
      </c>
      <c r="AC138" s="372">
        <f t="shared" si="98"/>
        <v>717240</v>
      </c>
      <c r="AD138" s="153">
        <v>8.6</v>
      </c>
      <c r="AE138" s="148">
        <f t="shared" si="88"/>
        <v>4300</v>
      </c>
      <c r="AF138" s="372">
        <f t="shared" si="99"/>
        <v>36980</v>
      </c>
    </row>
    <row r="139" spans="2:32" s="156" customFormat="1" ht="9.9499999999999993" customHeight="1">
      <c r="B139" s="364"/>
      <c r="C139" s="141" t="s">
        <v>437</v>
      </c>
      <c r="D139" s="142"/>
      <c r="E139" s="142" t="s">
        <v>438</v>
      </c>
      <c r="F139" s="143"/>
      <c r="G139" s="144">
        <f t="shared" si="82"/>
        <v>164.3</v>
      </c>
      <c r="H139" s="145">
        <f t="shared" si="83"/>
        <v>4300</v>
      </c>
      <c r="I139" s="146">
        <f t="shared" si="100"/>
        <v>706490</v>
      </c>
      <c r="J139" s="143"/>
      <c r="K139" s="147">
        <f t="shared" si="89"/>
        <v>112.5</v>
      </c>
      <c r="L139" s="148">
        <f t="shared" si="90"/>
        <v>4300</v>
      </c>
      <c r="M139" s="374">
        <f t="shared" si="93"/>
        <v>483750</v>
      </c>
      <c r="N139" s="157">
        <f t="shared" si="84"/>
        <v>51.8</v>
      </c>
      <c r="O139" s="148">
        <f t="shared" si="85"/>
        <v>4300</v>
      </c>
      <c r="P139" s="148">
        <f t="shared" si="94"/>
        <v>222740</v>
      </c>
      <c r="Q139" s="149"/>
      <c r="R139" s="161">
        <v>79.5</v>
      </c>
      <c r="S139" s="148">
        <v>4300</v>
      </c>
      <c r="T139" s="372">
        <f t="shared" si="95"/>
        <v>341850</v>
      </c>
      <c r="U139" s="153">
        <v>7.8</v>
      </c>
      <c r="V139" s="148">
        <f t="shared" si="92"/>
        <v>4300</v>
      </c>
      <c r="W139" s="372">
        <f t="shared" si="96"/>
        <v>33540</v>
      </c>
      <c r="X139" s="153">
        <v>25.2</v>
      </c>
      <c r="Y139" s="148">
        <f t="shared" si="86"/>
        <v>4300</v>
      </c>
      <c r="Z139" s="152">
        <f t="shared" si="97"/>
        <v>108360</v>
      </c>
      <c r="AA139" s="154">
        <v>48.3</v>
      </c>
      <c r="AB139" s="148">
        <f t="shared" si="87"/>
        <v>4300</v>
      </c>
      <c r="AC139" s="372">
        <f t="shared" si="98"/>
        <v>207690</v>
      </c>
      <c r="AD139" s="153">
        <v>3.5</v>
      </c>
      <c r="AE139" s="148">
        <f t="shared" si="88"/>
        <v>4300</v>
      </c>
      <c r="AF139" s="372">
        <f t="shared" si="99"/>
        <v>15050</v>
      </c>
    </row>
    <row r="140" spans="2:32" s="156" customFormat="1" ht="9.9499999999999993" customHeight="1">
      <c r="B140" s="364"/>
      <c r="C140" s="141" t="s">
        <v>439</v>
      </c>
      <c r="D140" s="142"/>
      <c r="E140" s="142" t="s">
        <v>440</v>
      </c>
      <c r="F140" s="143"/>
      <c r="G140" s="144">
        <f t="shared" si="82"/>
        <v>549.70000000000005</v>
      </c>
      <c r="H140" s="145">
        <f t="shared" si="83"/>
        <v>1499.9999999999998</v>
      </c>
      <c r="I140" s="146">
        <f t="shared" si="100"/>
        <v>824550</v>
      </c>
      <c r="J140" s="143"/>
      <c r="K140" s="147">
        <f t="shared" si="89"/>
        <v>375</v>
      </c>
      <c r="L140" s="148">
        <f t="shared" si="90"/>
        <v>1500</v>
      </c>
      <c r="M140" s="374">
        <f t="shared" si="93"/>
        <v>562500</v>
      </c>
      <c r="N140" s="157">
        <f t="shared" si="84"/>
        <v>174.70000000000002</v>
      </c>
      <c r="O140" s="148">
        <f t="shared" si="85"/>
        <v>1499.9999999999998</v>
      </c>
      <c r="P140" s="148">
        <f t="shared" si="94"/>
        <v>262050</v>
      </c>
      <c r="Q140" s="149"/>
      <c r="R140" s="161">
        <v>265</v>
      </c>
      <c r="S140" s="148">
        <v>1500</v>
      </c>
      <c r="T140" s="372">
        <f t="shared" si="95"/>
        <v>397500</v>
      </c>
      <c r="U140" s="153">
        <v>26</v>
      </c>
      <c r="V140" s="148">
        <f t="shared" si="92"/>
        <v>1500</v>
      </c>
      <c r="W140" s="372">
        <f t="shared" si="96"/>
        <v>39000</v>
      </c>
      <c r="X140" s="153">
        <v>84</v>
      </c>
      <c r="Y140" s="148">
        <f t="shared" si="86"/>
        <v>1500</v>
      </c>
      <c r="Z140" s="152">
        <f t="shared" si="97"/>
        <v>126000</v>
      </c>
      <c r="AA140" s="154">
        <v>162.9</v>
      </c>
      <c r="AB140" s="148">
        <f t="shared" si="87"/>
        <v>1500</v>
      </c>
      <c r="AC140" s="372">
        <f t="shared" si="98"/>
        <v>244350</v>
      </c>
      <c r="AD140" s="153">
        <v>11.8</v>
      </c>
      <c r="AE140" s="148">
        <f t="shared" si="88"/>
        <v>1500</v>
      </c>
      <c r="AF140" s="372">
        <f t="shared" si="99"/>
        <v>17700</v>
      </c>
    </row>
    <row r="141" spans="2:32" s="156" customFormat="1" ht="9.9499999999999993" customHeight="1">
      <c r="B141" s="364"/>
      <c r="C141" s="141" t="s">
        <v>441</v>
      </c>
      <c r="D141" s="142"/>
      <c r="E141" s="142"/>
      <c r="F141" s="143"/>
      <c r="G141" s="144">
        <f t="shared" si="82"/>
        <v>549.70000000000005</v>
      </c>
      <c r="H141" s="145">
        <f t="shared" si="83"/>
        <v>300</v>
      </c>
      <c r="I141" s="146">
        <f t="shared" si="100"/>
        <v>164910</v>
      </c>
      <c r="J141" s="143"/>
      <c r="K141" s="147">
        <f t="shared" si="89"/>
        <v>375</v>
      </c>
      <c r="L141" s="148">
        <f t="shared" si="90"/>
        <v>300</v>
      </c>
      <c r="M141" s="374">
        <f t="shared" si="93"/>
        <v>112500</v>
      </c>
      <c r="N141" s="157">
        <f t="shared" si="84"/>
        <v>174.70000000000002</v>
      </c>
      <c r="O141" s="148">
        <f t="shared" si="85"/>
        <v>299.99999999999994</v>
      </c>
      <c r="P141" s="148">
        <f t="shared" si="94"/>
        <v>52410</v>
      </c>
      <c r="Q141" s="149"/>
      <c r="R141" s="161">
        <v>265</v>
      </c>
      <c r="S141" s="148">
        <v>300</v>
      </c>
      <c r="T141" s="372">
        <f t="shared" si="95"/>
        <v>79500</v>
      </c>
      <c r="U141" s="153">
        <v>26</v>
      </c>
      <c r="V141" s="148">
        <f t="shared" si="92"/>
        <v>300</v>
      </c>
      <c r="W141" s="372">
        <f t="shared" si="96"/>
        <v>7800</v>
      </c>
      <c r="X141" s="153">
        <v>84</v>
      </c>
      <c r="Y141" s="148">
        <f t="shared" si="86"/>
        <v>300</v>
      </c>
      <c r="Z141" s="152">
        <f t="shared" si="97"/>
        <v>25200</v>
      </c>
      <c r="AA141" s="154">
        <v>162.9</v>
      </c>
      <c r="AB141" s="148">
        <f t="shared" si="87"/>
        <v>300</v>
      </c>
      <c r="AC141" s="372">
        <f t="shared" si="98"/>
        <v>48870</v>
      </c>
      <c r="AD141" s="153">
        <v>11.8</v>
      </c>
      <c r="AE141" s="148">
        <f t="shared" si="88"/>
        <v>300</v>
      </c>
      <c r="AF141" s="372">
        <f t="shared" si="99"/>
        <v>3540</v>
      </c>
    </row>
    <row r="142" spans="2:32" s="156" customFormat="1" ht="9.9499999999999993" customHeight="1">
      <c r="B142" s="364"/>
      <c r="C142" s="141" t="s">
        <v>442</v>
      </c>
      <c r="D142" s="142"/>
      <c r="E142" s="142"/>
      <c r="F142" s="143"/>
      <c r="G142" s="144">
        <f t="shared" si="82"/>
        <v>23</v>
      </c>
      <c r="H142" s="145">
        <f t="shared" si="83"/>
        <v>12000</v>
      </c>
      <c r="I142" s="146">
        <f t="shared" si="100"/>
        <v>276000</v>
      </c>
      <c r="J142" s="143"/>
      <c r="K142" s="147">
        <f t="shared" si="89"/>
        <v>15</v>
      </c>
      <c r="L142" s="148">
        <f t="shared" si="90"/>
        <v>12000</v>
      </c>
      <c r="M142" s="374">
        <f t="shared" si="93"/>
        <v>180000</v>
      </c>
      <c r="N142" s="157">
        <f t="shared" si="84"/>
        <v>8</v>
      </c>
      <c r="O142" s="148">
        <f t="shared" si="85"/>
        <v>12000</v>
      </c>
      <c r="P142" s="148">
        <f t="shared" si="94"/>
        <v>96000</v>
      </c>
      <c r="Q142" s="149"/>
      <c r="R142" s="161">
        <v>11</v>
      </c>
      <c r="S142" s="148">
        <v>12000</v>
      </c>
      <c r="T142" s="372">
        <f t="shared" si="95"/>
        <v>132000</v>
      </c>
      <c r="U142" s="153">
        <v>1</v>
      </c>
      <c r="V142" s="148">
        <f t="shared" si="92"/>
        <v>12000</v>
      </c>
      <c r="W142" s="372">
        <f t="shared" si="96"/>
        <v>12000</v>
      </c>
      <c r="X142" s="153">
        <v>3</v>
      </c>
      <c r="Y142" s="148">
        <f t="shared" si="86"/>
        <v>12000</v>
      </c>
      <c r="Z142" s="152">
        <f t="shared" si="97"/>
        <v>36000</v>
      </c>
      <c r="AA142" s="154">
        <v>7</v>
      </c>
      <c r="AB142" s="148">
        <f t="shared" si="87"/>
        <v>12000</v>
      </c>
      <c r="AC142" s="372">
        <f t="shared" si="98"/>
        <v>84000</v>
      </c>
      <c r="AD142" s="153">
        <v>1</v>
      </c>
      <c r="AE142" s="148">
        <f t="shared" si="88"/>
        <v>12000</v>
      </c>
      <c r="AF142" s="372">
        <f t="shared" si="99"/>
        <v>12000</v>
      </c>
    </row>
    <row r="143" spans="2:32" s="156" customFormat="1" ht="9.9499999999999993" customHeight="1">
      <c r="B143" s="364"/>
      <c r="C143" s="141" t="s">
        <v>443</v>
      </c>
      <c r="D143" s="142"/>
      <c r="E143" s="142"/>
      <c r="F143" s="143"/>
      <c r="G143" s="144">
        <f t="shared" si="82"/>
        <v>12</v>
      </c>
      <c r="H143" s="145">
        <f t="shared" si="83"/>
        <v>8000</v>
      </c>
      <c r="I143" s="146">
        <f t="shared" si="100"/>
        <v>96000</v>
      </c>
      <c r="J143" s="143"/>
      <c r="K143" s="147">
        <f t="shared" si="89"/>
        <v>8</v>
      </c>
      <c r="L143" s="148">
        <f t="shared" si="90"/>
        <v>8000</v>
      </c>
      <c r="M143" s="374">
        <f t="shared" si="93"/>
        <v>64000</v>
      </c>
      <c r="N143" s="157">
        <f t="shared" si="84"/>
        <v>4</v>
      </c>
      <c r="O143" s="148">
        <f t="shared" si="85"/>
        <v>8000</v>
      </c>
      <c r="P143" s="148">
        <f t="shared" si="94"/>
        <v>32000</v>
      </c>
      <c r="Q143" s="149"/>
      <c r="R143" s="161">
        <v>4</v>
      </c>
      <c r="S143" s="148">
        <v>8000</v>
      </c>
      <c r="T143" s="372">
        <f t="shared" si="95"/>
        <v>32000</v>
      </c>
      <c r="U143" s="153">
        <v>1</v>
      </c>
      <c r="V143" s="148">
        <f t="shared" si="92"/>
        <v>8000</v>
      </c>
      <c r="W143" s="372">
        <f t="shared" si="96"/>
        <v>8000</v>
      </c>
      <c r="X143" s="153">
        <v>3</v>
      </c>
      <c r="Y143" s="148">
        <f t="shared" si="86"/>
        <v>8000</v>
      </c>
      <c r="Z143" s="152">
        <f t="shared" si="97"/>
        <v>24000</v>
      </c>
      <c r="AA143" s="154">
        <v>3</v>
      </c>
      <c r="AB143" s="148">
        <f t="shared" si="87"/>
        <v>8000</v>
      </c>
      <c r="AC143" s="372">
        <f t="shared" si="98"/>
        <v>24000</v>
      </c>
      <c r="AD143" s="153">
        <v>1</v>
      </c>
      <c r="AE143" s="148">
        <f t="shared" si="88"/>
        <v>8000</v>
      </c>
      <c r="AF143" s="372">
        <f t="shared" si="99"/>
        <v>8000</v>
      </c>
    </row>
    <row r="144" spans="2:32" s="156" customFormat="1" ht="9.9499999999999993" customHeight="1">
      <c r="B144" s="364"/>
      <c r="C144" s="141"/>
      <c r="D144" s="142"/>
      <c r="E144" s="142"/>
      <c r="F144" s="143"/>
      <c r="G144" s="144">
        <f t="shared" si="82"/>
        <v>0</v>
      </c>
      <c r="H144" s="145" t="str">
        <f t="shared" si="83"/>
        <v/>
      </c>
      <c r="I144" s="146">
        <f t="shared" si="100"/>
        <v>7549905</v>
      </c>
      <c r="J144" s="143"/>
      <c r="K144" s="147">
        <f t="shared" si="89"/>
        <v>0</v>
      </c>
      <c r="L144" s="148" t="str">
        <f t="shared" si="90"/>
        <v/>
      </c>
      <c r="M144" s="374">
        <f t="shared" si="93"/>
        <v>5854525</v>
      </c>
      <c r="N144" s="157">
        <f t="shared" si="84"/>
        <v>0</v>
      </c>
      <c r="O144" s="148" t="str">
        <f t="shared" si="85"/>
        <v/>
      </c>
      <c r="P144" s="148">
        <f t="shared" si="94"/>
        <v>1695380</v>
      </c>
      <c r="Q144" s="149"/>
      <c r="R144" s="161"/>
      <c r="S144" s="186" t="s">
        <v>238</v>
      </c>
      <c r="T144" s="378">
        <f>IFERROR(SUM(T135:T143), "")</f>
        <v>4025675</v>
      </c>
      <c r="U144" s="182"/>
      <c r="V144" s="186" t="s">
        <v>238</v>
      </c>
      <c r="W144" s="378">
        <f>IFERROR(SUM(W135:W143), "")</f>
        <v>432830</v>
      </c>
      <c r="X144" s="182"/>
      <c r="Y144" s="186" t="s">
        <v>238</v>
      </c>
      <c r="Z144" s="187">
        <f>IFERROR(SUM(Z135:Z143), "")</f>
        <v>1396020</v>
      </c>
      <c r="AA144" s="154"/>
      <c r="AB144" s="186" t="s">
        <v>238</v>
      </c>
      <c r="AC144" s="378">
        <f>IFERROR(SUM(AC135:AC143), "")</f>
        <v>1565205</v>
      </c>
      <c r="AD144" s="153"/>
      <c r="AE144" s="186" t="s">
        <v>238</v>
      </c>
      <c r="AF144" s="378">
        <f>IFERROR(SUM(AF135:AF143), "")</f>
        <v>130175</v>
      </c>
    </row>
    <row r="145" spans="2:32" s="156" customFormat="1" ht="9.9499999999999993" customHeight="1">
      <c r="B145" s="325"/>
      <c r="C145" s="141" t="s">
        <v>445</v>
      </c>
      <c r="D145" s="142"/>
      <c r="E145" s="142" t="s">
        <v>429</v>
      </c>
      <c r="F145" s="143"/>
      <c r="G145" s="144">
        <f t="shared" si="82"/>
        <v>0</v>
      </c>
      <c r="H145" s="145" t="str">
        <f t="shared" si="83"/>
        <v/>
      </c>
      <c r="I145" s="146">
        <f t="shared" si="100"/>
        <v>0</v>
      </c>
      <c r="J145" s="143"/>
      <c r="K145" s="147">
        <f t="shared" si="89"/>
        <v>0</v>
      </c>
      <c r="L145" s="148" t="str">
        <f t="shared" si="90"/>
        <v/>
      </c>
      <c r="M145" s="374">
        <f t="shared" si="93"/>
        <v>0</v>
      </c>
      <c r="N145" s="157">
        <f t="shared" si="84"/>
        <v>0</v>
      </c>
      <c r="O145" s="148" t="str">
        <f t="shared" si="85"/>
        <v/>
      </c>
      <c r="P145" s="148">
        <f t="shared" si="94"/>
        <v>0</v>
      </c>
      <c r="Q145" s="149"/>
      <c r="R145" s="161"/>
      <c r="S145" s="148"/>
      <c r="T145" s="372"/>
      <c r="U145" s="153"/>
      <c r="V145" s="148">
        <f t="shared" ref="V145:V154" si="101">IFERROR(SUM(S145), "")</f>
        <v>0</v>
      </c>
      <c r="W145" s="374"/>
      <c r="X145" s="153"/>
      <c r="Y145" s="148">
        <f t="shared" ref="Y145:Y154" si="102">IFERROR(SUM(S145), "")</f>
        <v>0</v>
      </c>
      <c r="Z145" s="152"/>
      <c r="AA145" s="154"/>
      <c r="AB145" s="148">
        <f t="shared" ref="AB145:AB154" si="103">IFERROR(SUM(S145), "")</f>
        <v>0</v>
      </c>
      <c r="AC145" s="374"/>
      <c r="AD145" s="153"/>
      <c r="AE145" s="148">
        <f t="shared" ref="AE145:AE154" si="104">IFERROR(SUM(S145), "")</f>
        <v>0</v>
      </c>
      <c r="AF145" s="374"/>
    </row>
    <row r="146" spans="2:32" s="156" customFormat="1" ht="9.9499999999999993" customHeight="1">
      <c r="B146" s="325"/>
      <c r="C146" s="141" t="s">
        <v>430</v>
      </c>
      <c r="D146" s="142"/>
      <c r="E146" s="142"/>
      <c r="F146" s="143"/>
      <c r="G146" s="144">
        <f t="shared" si="82"/>
        <v>495.40000000000003</v>
      </c>
      <c r="H146" s="145">
        <f t="shared" si="83"/>
        <v>50</v>
      </c>
      <c r="I146" s="146">
        <f t="shared" si="100"/>
        <v>24770</v>
      </c>
      <c r="J146" s="143"/>
      <c r="K146" s="147">
        <f t="shared" si="89"/>
        <v>405.40000000000003</v>
      </c>
      <c r="L146" s="148">
        <f t="shared" si="90"/>
        <v>49.999999999999993</v>
      </c>
      <c r="M146" s="374">
        <f t="shared" si="93"/>
        <v>20270</v>
      </c>
      <c r="N146" s="157">
        <f t="shared" si="84"/>
        <v>90</v>
      </c>
      <c r="O146" s="148">
        <f t="shared" si="85"/>
        <v>50</v>
      </c>
      <c r="P146" s="148">
        <f t="shared" si="94"/>
        <v>4500</v>
      </c>
      <c r="Q146" s="149"/>
      <c r="R146" s="161">
        <v>240.3</v>
      </c>
      <c r="S146" s="148">
        <v>50</v>
      </c>
      <c r="T146" s="372">
        <f t="shared" ref="T146:T154" si="105">IFERROR(SUM(R146*S146), "")</f>
        <v>12015</v>
      </c>
      <c r="U146" s="153">
        <v>114.9</v>
      </c>
      <c r="V146" s="148">
        <f t="shared" si="101"/>
        <v>50</v>
      </c>
      <c r="W146" s="372">
        <f t="shared" ref="W146:W154" si="106">IFERROR(SUM(U146*V146), "")</f>
        <v>5745</v>
      </c>
      <c r="X146" s="153">
        <v>50.2</v>
      </c>
      <c r="Y146" s="148">
        <f t="shared" si="102"/>
        <v>50</v>
      </c>
      <c r="Z146" s="152">
        <f t="shared" ref="Z146:Z154" si="107">IFERROR(SUM(X146*Y146), "")</f>
        <v>2510</v>
      </c>
      <c r="AA146" s="154"/>
      <c r="AB146" s="148">
        <f t="shared" si="103"/>
        <v>50</v>
      </c>
      <c r="AC146" s="372">
        <f t="shared" ref="AC146:AC154" si="108">IFERROR(SUM(AA146*AB146), "")</f>
        <v>0</v>
      </c>
      <c r="AD146" s="153">
        <v>90</v>
      </c>
      <c r="AE146" s="148">
        <f t="shared" si="104"/>
        <v>50</v>
      </c>
      <c r="AF146" s="372">
        <f t="shared" ref="AF146:AF155" si="109">IFERROR(SUM(AD146*AE146), "")</f>
        <v>4500</v>
      </c>
    </row>
    <row r="147" spans="2:32" s="156" customFormat="1" ht="9.9499999999999993" customHeight="1">
      <c r="B147" s="325"/>
      <c r="C147" s="141" t="s">
        <v>431</v>
      </c>
      <c r="D147" s="142"/>
      <c r="E147" s="142" t="s">
        <v>432</v>
      </c>
      <c r="F147" s="143"/>
      <c r="G147" s="144">
        <f t="shared" si="82"/>
        <v>495.40000000000003</v>
      </c>
      <c r="H147" s="145">
        <f t="shared" si="83"/>
        <v>2500</v>
      </c>
      <c r="I147" s="146">
        <f t="shared" si="100"/>
        <v>1238500</v>
      </c>
      <c r="J147" s="143"/>
      <c r="K147" s="147">
        <f t="shared" si="89"/>
        <v>405.40000000000003</v>
      </c>
      <c r="L147" s="148">
        <f t="shared" si="90"/>
        <v>2500</v>
      </c>
      <c r="M147" s="374">
        <f t="shared" si="93"/>
        <v>1013500</v>
      </c>
      <c r="N147" s="157">
        <f t="shared" si="84"/>
        <v>90</v>
      </c>
      <c r="O147" s="148">
        <f t="shared" si="85"/>
        <v>2500</v>
      </c>
      <c r="P147" s="148">
        <f t="shared" si="94"/>
        <v>225000</v>
      </c>
      <c r="Q147" s="149"/>
      <c r="R147" s="161">
        <v>240.3</v>
      </c>
      <c r="S147" s="148">
        <v>2500</v>
      </c>
      <c r="T147" s="372">
        <f t="shared" si="105"/>
        <v>600750</v>
      </c>
      <c r="U147" s="153">
        <v>114.9</v>
      </c>
      <c r="V147" s="148">
        <f t="shared" si="101"/>
        <v>2500</v>
      </c>
      <c r="W147" s="372">
        <f t="shared" si="106"/>
        <v>287250</v>
      </c>
      <c r="X147" s="153">
        <v>50.2</v>
      </c>
      <c r="Y147" s="148">
        <f t="shared" si="102"/>
        <v>2500</v>
      </c>
      <c r="Z147" s="152">
        <f t="shared" si="107"/>
        <v>125500</v>
      </c>
      <c r="AA147" s="154"/>
      <c r="AB147" s="148">
        <f t="shared" si="103"/>
        <v>2500</v>
      </c>
      <c r="AC147" s="372">
        <f t="shared" si="108"/>
        <v>0</v>
      </c>
      <c r="AD147" s="153">
        <v>90</v>
      </c>
      <c r="AE147" s="148">
        <f t="shared" si="104"/>
        <v>2500</v>
      </c>
      <c r="AF147" s="372">
        <f t="shared" si="109"/>
        <v>225000</v>
      </c>
    </row>
    <row r="148" spans="2:32" s="156" customFormat="1" ht="9.9499999999999993" customHeight="1">
      <c r="B148" s="325"/>
      <c r="C148" s="141" t="s">
        <v>433</v>
      </c>
      <c r="D148" s="142"/>
      <c r="E148" s="156" t="s">
        <v>434</v>
      </c>
      <c r="F148" s="143"/>
      <c r="G148" s="144">
        <f t="shared" si="82"/>
        <v>495.40000000000003</v>
      </c>
      <c r="H148" s="145">
        <f t="shared" si="83"/>
        <v>499.99999999999994</v>
      </c>
      <c r="I148" s="146">
        <f t="shared" si="100"/>
        <v>247700</v>
      </c>
      <c r="J148" s="143"/>
      <c r="K148" s="147">
        <f t="shared" si="89"/>
        <v>405.40000000000003</v>
      </c>
      <c r="L148" s="148">
        <f t="shared" si="90"/>
        <v>499.99999999999994</v>
      </c>
      <c r="M148" s="374">
        <f t="shared" si="93"/>
        <v>202700</v>
      </c>
      <c r="N148" s="157">
        <f t="shared" si="84"/>
        <v>90</v>
      </c>
      <c r="O148" s="148">
        <f t="shared" si="85"/>
        <v>500</v>
      </c>
      <c r="P148" s="148">
        <f t="shared" si="94"/>
        <v>45000</v>
      </c>
      <c r="Q148" s="149"/>
      <c r="R148" s="161">
        <v>240.3</v>
      </c>
      <c r="S148" s="148">
        <v>500</v>
      </c>
      <c r="T148" s="372">
        <f t="shared" si="105"/>
        <v>120150</v>
      </c>
      <c r="U148" s="153">
        <v>114.9</v>
      </c>
      <c r="V148" s="148">
        <f t="shared" si="101"/>
        <v>500</v>
      </c>
      <c r="W148" s="372">
        <f t="shared" si="106"/>
        <v>57450</v>
      </c>
      <c r="X148" s="153">
        <v>50.2</v>
      </c>
      <c r="Y148" s="148">
        <f t="shared" si="102"/>
        <v>500</v>
      </c>
      <c r="Z148" s="152">
        <f t="shared" si="107"/>
        <v>25100</v>
      </c>
      <c r="AA148" s="154"/>
      <c r="AB148" s="148">
        <f t="shared" si="103"/>
        <v>500</v>
      </c>
      <c r="AC148" s="372">
        <f t="shared" si="108"/>
        <v>0</v>
      </c>
      <c r="AD148" s="153">
        <v>90</v>
      </c>
      <c r="AE148" s="148">
        <f t="shared" si="104"/>
        <v>500</v>
      </c>
      <c r="AF148" s="372">
        <f t="shared" si="109"/>
        <v>45000</v>
      </c>
    </row>
    <row r="149" spans="2:32" s="156" customFormat="1" ht="9.9499999999999993" customHeight="1">
      <c r="B149" s="325"/>
      <c r="C149" s="141" t="s">
        <v>435</v>
      </c>
      <c r="D149" s="142"/>
      <c r="E149" s="142" t="s">
        <v>436</v>
      </c>
      <c r="F149" s="143"/>
      <c r="G149" s="144">
        <f t="shared" si="82"/>
        <v>392.2</v>
      </c>
      <c r="H149" s="145">
        <f t="shared" si="83"/>
        <v>4300</v>
      </c>
      <c r="I149" s="146">
        <f t="shared" si="100"/>
        <v>1686460</v>
      </c>
      <c r="J149" s="143"/>
      <c r="K149" s="147">
        <f t="shared" si="89"/>
        <v>318.7</v>
      </c>
      <c r="L149" s="148">
        <f t="shared" si="90"/>
        <v>4300</v>
      </c>
      <c r="M149" s="374">
        <f t="shared" si="93"/>
        <v>1370410</v>
      </c>
      <c r="N149" s="157">
        <f t="shared" si="84"/>
        <v>73.5</v>
      </c>
      <c r="O149" s="148">
        <f t="shared" si="85"/>
        <v>4300</v>
      </c>
      <c r="P149" s="148">
        <f t="shared" si="94"/>
        <v>316050</v>
      </c>
      <c r="Q149" s="149"/>
      <c r="R149" s="161">
        <v>186</v>
      </c>
      <c r="S149" s="148">
        <v>4300</v>
      </c>
      <c r="T149" s="372">
        <f t="shared" si="105"/>
        <v>799800</v>
      </c>
      <c r="U149" s="153">
        <v>97.5</v>
      </c>
      <c r="V149" s="148">
        <f t="shared" si="101"/>
        <v>4300</v>
      </c>
      <c r="W149" s="372">
        <f t="shared" si="106"/>
        <v>419250</v>
      </c>
      <c r="X149" s="153">
        <v>35.200000000000003</v>
      </c>
      <c r="Y149" s="148">
        <f t="shared" si="102"/>
        <v>4300</v>
      </c>
      <c r="Z149" s="152">
        <f t="shared" si="107"/>
        <v>151360</v>
      </c>
      <c r="AA149" s="154"/>
      <c r="AB149" s="148">
        <f t="shared" si="103"/>
        <v>4300</v>
      </c>
      <c r="AC149" s="372">
        <f t="shared" si="108"/>
        <v>0</v>
      </c>
      <c r="AD149" s="153">
        <v>73.5</v>
      </c>
      <c r="AE149" s="148">
        <f t="shared" si="104"/>
        <v>4300</v>
      </c>
      <c r="AF149" s="372">
        <f t="shared" si="109"/>
        <v>316050</v>
      </c>
    </row>
    <row r="150" spans="2:32" s="156" customFormat="1" ht="9.9499999999999993" customHeight="1">
      <c r="B150" s="325"/>
      <c r="C150" s="141" t="s">
        <v>437</v>
      </c>
      <c r="D150" s="142"/>
      <c r="E150" s="142" t="s">
        <v>438</v>
      </c>
      <c r="F150" s="143"/>
      <c r="G150" s="144">
        <f t="shared" si="82"/>
        <v>103.19999999999999</v>
      </c>
      <c r="H150" s="145">
        <f t="shared" si="83"/>
        <v>4300.0000000000009</v>
      </c>
      <c r="I150" s="146">
        <f t="shared" si="100"/>
        <v>443760</v>
      </c>
      <c r="J150" s="143"/>
      <c r="K150" s="147">
        <f t="shared" si="89"/>
        <v>86.699999999999989</v>
      </c>
      <c r="L150" s="148">
        <f t="shared" si="90"/>
        <v>4300.0000000000009</v>
      </c>
      <c r="M150" s="374">
        <f t="shared" si="93"/>
        <v>372810</v>
      </c>
      <c r="N150" s="157">
        <f t="shared" si="84"/>
        <v>16.5</v>
      </c>
      <c r="O150" s="148">
        <f t="shared" si="85"/>
        <v>4300</v>
      </c>
      <c r="P150" s="148">
        <f t="shared" si="94"/>
        <v>70950</v>
      </c>
      <c r="Q150" s="149"/>
      <c r="R150" s="161">
        <v>54.3</v>
      </c>
      <c r="S150" s="148">
        <v>4300</v>
      </c>
      <c r="T150" s="372">
        <f t="shared" si="105"/>
        <v>233490</v>
      </c>
      <c r="U150" s="153">
        <v>17.399999999999999</v>
      </c>
      <c r="V150" s="148">
        <f t="shared" si="101"/>
        <v>4300</v>
      </c>
      <c r="W150" s="372">
        <f t="shared" si="106"/>
        <v>74820</v>
      </c>
      <c r="X150" s="153">
        <v>15</v>
      </c>
      <c r="Y150" s="148">
        <f t="shared" si="102"/>
        <v>4300</v>
      </c>
      <c r="Z150" s="152">
        <f t="shared" si="107"/>
        <v>64500</v>
      </c>
      <c r="AA150" s="154"/>
      <c r="AB150" s="148">
        <f t="shared" si="103"/>
        <v>4300</v>
      </c>
      <c r="AC150" s="372">
        <f t="shared" si="108"/>
        <v>0</v>
      </c>
      <c r="AD150" s="153">
        <v>16.5</v>
      </c>
      <c r="AE150" s="148">
        <f t="shared" si="104"/>
        <v>4300</v>
      </c>
      <c r="AF150" s="372">
        <f t="shared" si="109"/>
        <v>70950</v>
      </c>
    </row>
    <row r="151" spans="2:32" s="156" customFormat="1" ht="9.9499999999999993" customHeight="1">
      <c r="B151" s="325"/>
      <c r="C151" s="141" t="s">
        <v>439</v>
      </c>
      <c r="D151" s="142"/>
      <c r="E151" s="142" t="s">
        <v>440</v>
      </c>
      <c r="F151" s="143"/>
      <c r="G151" s="144">
        <f t="shared" si="82"/>
        <v>344</v>
      </c>
      <c r="H151" s="145">
        <f t="shared" si="83"/>
        <v>1500</v>
      </c>
      <c r="I151" s="146">
        <f t="shared" si="100"/>
        <v>516000</v>
      </c>
      <c r="J151" s="143"/>
      <c r="K151" s="147">
        <f t="shared" si="89"/>
        <v>289</v>
      </c>
      <c r="L151" s="148">
        <f t="shared" si="90"/>
        <v>1500</v>
      </c>
      <c r="M151" s="374">
        <f t="shared" si="93"/>
        <v>433500</v>
      </c>
      <c r="N151" s="157">
        <f t="shared" si="84"/>
        <v>55</v>
      </c>
      <c r="O151" s="148">
        <f t="shared" si="85"/>
        <v>1500</v>
      </c>
      <c r="P151" s="148">
        <f t="shared" si="94"/>
        <v>82500</v>
      </c>
      <c r="Q151" s="149"/>
      <c r="R151" s="161">
        <v>181</v>
      </c>
      <c r="S151" s="148">
        <v>1500</v>
      </c>
      <c r="T151" s="372">
        <f t="shared" si="105"/>
        <v>271500</v>
      </c>
      <c r="U151" s="153">
        <v>58</v>
      </c>
      <c r="V151" s="148">
        <f t="shared" si="101"/>
        <v>1500</v>
      </c>
      <c r="W151" s="372">
        <f t="shared" si="106"/>
        <v>87000</v>
      </c>
      <c r="X151" s="153">
        <v>50</v>
      </c>
      <c r="Y151" s="148">
        <f t="shared" si="102"/>
        <v>1500</v>
      </c>
      <c r="Z151" s="152">
        <f t="shared" si="107"/>
        <v>75000</v>
      </c>
      <c r="AA151" s="154"/>
      <c r="AB151" s="148">
        <f t="shared" si="103"/>
        <v>1500</v>
      </c>
      <c r="AC151" s="372">
        <f t="shared" si="108"/>
        <v>0</v>
      </c>
      <c r="AD151" s="153">
        <v>55</v>
      </c>
      <c r="AE151" s="148">
        <f t="shared" si="104"/>
        <v>1500</v>
      </c>
      <c r="AF151" s="372">
        <f t="shared" si="109"/>
        <v>82500</v>
      </c>
    </row>
    <row r="152" spans="2:32" s="156" customFormat="1" ht="9.9499999999999993" customHeight="1">
      <c r="B152" s="325"/>
      <c r="C152" s="141" t="s">
        <v>441</v>
      </c>
      <c r="D152" s="142"/>
      <c r="E152" s="142"/>
      <c r="F152" s="143"/>
      <c r="G152" s="144">
        <f t="shared" si="82"/>
        <v>344</v>
      </c>
      <c r="H152" s="145">
        <f t="shared" si="83"/>
        <v>300</v>
      </c>
      <c r="I152" s="146">
        <f t="shared" si="100"/>
        <v>103200</v>
      </c>
      <c r="J152" s="143"/>
      <c r="K152" s="147">
        <f t="shared" si="89"/>
        <v>289</v>
      </c>
      <c r="L152" s="148">
        <f t="shared" si="90"/>
        <v>300</v>
      </c>
      <c r="M152" s="374">
        <f t="shared" si="93"/>
        <v>86700</v>
      </c>
      <c r="N152" s="157">
        <f t="shared" si="84"/>
        <v>55</v>
      </c>
      <c r="O152" s="148">
        <f t="shared" si="85"/>
        <v>300</v>
      </c>
      <c r="P152" s="148">
        <f t="shared" si="94"/>
        <v>16500</v>
      </c>
      <c r="Q152" s="149"/>
      <c r="R152" s="161">
        <v>181</v>
      </c>
      <c r="S152" s="148">
        <v>300</v>
      </c>
      <c r="T152" s="372">
        <f t="shared" si="105"/>
        <v>54300</v>
      </c>
      <c r="U152" s="153">
        <v>58</v>
      </c>
      <c r="V152" s="148">
        <f t="shared" si="101"/>
        <v>300</v>
      </c>
      <c r="W152" s="372">
        <f t="shared" si="106"/>
        <v>17400</v>
      </c>
      <c r="X152" s="153">
        <v>50</v>
      </c>
      <c r="Y152" s="148">
        <f t="shared" si="102"/>
        <v>300</v>
      </c>
      <c r="Z152" s="152">
        <f t="shared" si="107"/>
        <v>15000</v>
      </c>
      <c r="AA152" s="154"/>
      <c r="AB152" s="148">
        <f t="shared" si="103"/>
        <v>300</v>
      </c>
      <c r="AC152" s="372">
        <f t="shared" si="108"/>
        <v>0</v>
      </c>
      <c r="AD152" s="153">
        <v>55</v>
      </c>
      <c r="AE152" s="148">
        <f t="shared" si="104"/>
        <v>300</v>
      </c>
      <c r="AF152" s="372">
        <f t="shared" si="109"/>
        <v>16500</v>
      </c>
    </row>
    <row r="153" spans="2:32" s="156" customFormat="1" ht="9.9499999999999993" customHeight="1">
      <c r="B153" s="325"/>
      <c r="C153" s="141" t="s">
        <v>442</v>
      </c>
      <c r="D153" s="142"/>
      <c r="E153" s="142"/>
      <c r="F153" s="143"/>
      <c r="G153" s="144">
        <f t="shared" si="82"/>
        <v>19</v>
      </c>
      <c r="H153" s="145">
        <f t="shared" si="83"/>
        <v>12000</v>
      </c>
      <c r="I153" s="146">
        <f t="shared" si="100"/>
        <v>228000</v>
      </c>
      <c r="J153" s="143"/>
      <c r="K153" s="147">
        <f t="shared" si="89"/>
        <v>16</v>
      </c>
      <c r="L153" s="148">
        <f t="shared" si="90"/>
        <v>12000</v>
      </c>
      <c r="M153" s="374">
        <f t="shared" si="93"/>
        <v>192000</v>
      </c>
      <c r="N153" s="157">
        <f t="shared" si="84"/>
        <v>3</v>
      </c>
      <c r="O153" s="148">
        <f t="shared" si="85"/>
        <v>12000</v>
      </c>
      <c r="P153" s="148">
        <f t="shared" si="94"/>
        <v>36000</v>
      </c>
      <c r="Q153" s="149"/>
      <c r="R153" s="161">
        <v>11</v>
      </c>
      <c r="S153" s="148">
        <v>12000</v>
      </c>
      <c r="T153" s="372">
        <f t="shared" si="105"/>
        <v>132000</v>
      </c>
      <c r="U153" s="153">
        <v>2</v>
      </c>
      <c r="V153" s="148">
        <f t="shared" si="101"/>
        <v>12000</v>
      </c>
      <c r="W153" s="372">
        <f t="shared" si="106"/>
        <v>24000</v>
      </c>
      <c r="X153" s="153">
        <v>3</v>
      </c>
      <c r="Y153" s="148">
        <f t="shared" si="102"/>
        <v>12000</v>
      </c>
      <c r="Z153" s="152">
        <f t="shared" si="107"/>
        <v>36000</v>
      </c>
      <c r="AA153" s="154"/>
      <c r="AB153" s="148">
        <f t="shared" si="103"/>
        <v>12000</v>
      </c>
      <c r="AC153" s="372">
        <f t="shared" si="108"/>
        <v>0</v>
      </c>
      <c r="AD153" s="153">
        <v>3</v>
      </c>
      <c r="AE153" s="148">
        <f t="shared" si="104"/>
        <v>12000</v>
      </c>
      <c r="AF153" s="372">
        <f t="shared" si="109"/>
        <v>36000</v>
      </c>
    </row>
    <row r="154" spans="2:32" s="156" customFormat="1" ht="9.9499999999999993" customHeight="1">
      <c r="B154" s="325"/>
      <c r="C154" s="141" t="s">
        <v>443</v>
      </c>
      <c r="D154" s="142"/>
      <c r="E154" s="142"/>
      <c r="F154" s="143"/>
      <c r="G154" s="144">
        <f t="shared" si="82"/>
        <v>14</v>
      </c>
      <c r="H154" s="145">
        <f t="shared" si="83"/>
        <v>8000</v>
      </c>
      <c r="I154" s="146">
        <f t="shared" si="100"/>
        <v>112000</v>
      </c>
      <c r="J154" s="143"/>
      <c r="K154" s="147">
        <f t="shared" si="89"/>
        <v>12</v>
      </c>
      <c r="L154" s="148">
        <f t="shared" si="90"/>
        <v>8000</v>
      </c>
      <c r="M154" s="374">
        <f t="shared" si="93"/>
        <v>96000</v>
      </c>
      <c r="N154" s="157">
        <f t="shared" si="84"/>
        <v>2</v>
      </c>
      <c r="O154" s="148">
        <f t="shared" si="85"/>
        <v>8000</v>
      </c>
      <c r="P154" s="148">
        <f t="shared" si="94"/>
        <v>16000</v>
      </c>
      <c r="Q154" s="149"/>
      <c r="R154" s="161">
        <v>8</v>
      </c>
      <c r="S154" s="148">
        <v>8000</v>
      </c>
      <c r="T154" s="372">
        <f t="shared" si="105"/>
        <v>64000</v>
      </c>
      <c r="U154" s="153">
        <v>2</v>
      </c>
      <c r="V154" s="148">
        <f t="shared" si="101"/>
        <v>8000</v>
      </c>
      <c r="W154" s="372">
        <f t="shared" si="106"/>
        <v>16000</v>
      </c>
      <c r="X154" s="153">
        <v>2</v>
      </c>
      <c r="Y154" s="148">
        <f t="shared" si="102"/>
        <v>8000</v>
      </c>
      <c r="Z154" s="152">
        <f t="shared" si="107"/>
        <v>16000</v>
      </c>
      <c r="AA154" s="154"/>
      <c r="AB154" s="148">
        <f t="shared" si="103"/>
        <v>8000</v>
      </c>
      <c r="AC154" s="372">
        <f t="shared" si="108"/>
        <v>0</v>
      </c>
      <c r="AD154" s="153">
        <v>2</v>
      </c>
      <c r="AE154" s="148">
        <f t="shared" si="104"/>
        <v>8000</v>
      </c>
      <c r="AF154" s="372">
        <f t="shared" si="109"/>
        <v>16000</v>
      </c>
    </row>
    <row r="155" spans="2:32" s="156" customFormat="1" ht="9.9499999999999993" customHeight="1">
      <c r="B155" s="325"/>
      <c r="C155" s="141" t="s">
        <v>446</v>
      </c>
      <c r="D155" s="142"/>
      <c r="E155" s="142" t="s">
        <v>262</v>
      </c>
      <c r="F155" s="143"/>
      <c r="G155" s="144">
        <f t="shared" ref="G155:G186" si="110">IFERROR(SUM(K155+N155), "")</f>
        <v>1</v>
      </c>
      <c r="H155" s="145">
        <f t="shared" ref="H155:H186" si="111">IFERROR(SUM(I155/G155), "")</f>
        <v>30000</v>
      </c>
      <c r="I155" s="146">
        <f t="shared" si="100"/>
        <v>30000</v>
      </c>
      <c r="J155" s="143"/>
      <c r="K155" s="147">
        <f t="shared" si="89"/>
        <v>0</v>
      </c>
      <c r="L155" s="148" t="str">
        <f t="shared" si="90"/>
        <v/>
      </c>
      <c r="M155" s="374">
        <f t="shared" si="93"/>
        <v>0</v>
      </c>
      <c r="N155" s="157">
        <f t="shared" ref="N155:N186" si="112">IFERROR(SUM(AA155+AD155), "")</f>
        <v>1</v>
      </c>
      <c r="O155" s="148">
        <f t="shared" ref="O155:O186" si="113">IFERROR(SUM(P155/N155), "")</f>
        <v>30000</v>
      </c>
      <c r="P155" s="148">
        <f t="shared" si="94"/>
        <v>30000</v>
      </c>
      <c r="Q155" s="149"/>
      <c r="R155" s="161"/>
      <c r="S155" s="148"/>
      <c r="T155" s="372"/>
      <c r="U155" s="153"/>
      <c r="V155" s="148"/>
      <c r="W155" s="372"/>
      <c r="X155" s="153"/>
      <c r="Y155" s="148"/>
      <c r="Z155" s="152"/>
      <c r="AA155" s="154"/>
      <c r="AB155" s="148"/>
      <c r="AC155" s="372"/>
      <c r="AD155" s="153">
        <v>1</v>
      </c>
      <c r="AE155" s="148">
        <v>30000</v>
      </c>
      <c r="AF155" s="372">
        <f t="shared" si="109"/>
        <v>30000</v>
      </c>
    </row>
    <row r="156" spans="2:32" s="156" customFormat="1" ht="9.9499999999999993" customHeight="1">
      <c r="B156" s="325"/>
      <c r="C156" s="141"/>
      <c r="D156" s="142"/>
      <c r="E156" s="142"/>
      <c r="F156" s="143"/>
      <c r="G156" s="144">
        <f t="shared" si="110"/>
        <v>0</v>
      </c>
      <c r="H156" s="145" t="str">
        <f t="shared" si="111"/>
        <v/>
      </c>
      <c r="I156" s="146">
        <f t="shared" si="100"/>
        <v>4630390</v>
      </c>
      <c r="J156" s="143"/>
      <c r="K156" s="147">
        <f t="shared" si="89"/>
        <v>0</v>
      </c>
      <c r="L156" s="148" t="str">
        <f t="shared" si="90"/>
        <v/>
      </c>
      <c r="M156" s="374">
        <f t="shared" si="93"/>
        <v>3787890</v>
      </c>
      <c r="N156" s="157">
        <f t="shared" si="112"/>
        <v>0</v>
      </c>
      <c r="O156" s="148" t="str">
        <f t="shared" si="113"/>
        <v/>
      </c>
      <c r="P156" s="148">
        <f t="shared" si="94"/>
        <v>842500</v>
      </c>
      <c r="Q156" s="149"/>
      <c r="R156" s="161"/>
      <c r="S156" s="186" t="s">
        <v>238</v>
      </c>
      <c r="T156" s="378">
        <f>IFERROR(SUM(T146:T154), "")</f>
        <v>2288005</v>
      </c>
      <c r="U156" s="182"/>
      <c r="V156" s="186" t="s">
        <v>238</v>
      </c>
      <c r="W156" s="378">
        <f>IFERROR(SUM(W146:W154), "")</f>
        <v>988915</v>
      </c>
      <c r="X156" s="182"/>
      <c r="Y156" s="186" t="s">
        <v>238</v>
      </c>
      <c r="Z156" s="187">
        <f>IFERROR(SUM(Z146:Z154), "")</f>
        <v>510970</v>
      </c>
      <c r="AA156" s="154"/>
      <c r="AB156" s="186" t="s">
        <v>238</v>
      </c>
      <c r="AC156" s="378">
        <f>IFERROR(SUM(AC146:AC154), "")</f>
        <v>0</v>
      </c>
      <c r="AD156" s="153"/>
      <c r="AE156" s="186" t="s">
        <v>238</v>
      </c>
      <c r="AF156" s="378">
        <f>IFERROR(SUM(AF146:AF155), "")</f>
        <v>842500</v>
      </c>
    </row>
    <row r="157" spans="2:32" s="156" customFormat="1" ht="9.9499999999999993" customHeight="1">
      <c r="B157" s="325"/>
      <c r="C157" s="141" t="s">
        <v>447</v>
      </c>
      <c r="D157" s="142"/>
      <c r="E157" s="142" t="s">
        <v>448</v>
      </c>
      <c r="F157" s="143"/>
      <c r="G157" s="144">
        <f t="shared" si="110"/>
        <v>0</v>
      </c>
      <c r="H157" s="145" t="str">
        <f t="shared" si="111"/>
        <v/>
      </c>
      <c r="I157" s="146">
        <f t="shared" si="100"/>
        <v>0</v>
      </c>
      <c r="J157" s="143"/>
      <c r="K157" s="147">
        <f t="shared" si="89"/>
        <v>0</v>
      </c>
      <c r="L157" s="148" t="str">
        <f t="shared" si="90"/>
        <v/>
      </c>
      <c r="M157" s="374">
        <f t="shared" si="93"/>
        <v>0</v>
      </c>
      <c r="N157" s="157">
        <f t="shared" si="112"/>
        <v>0</v>
      </c>
      <c r="O157" s="148" t="str">
        <f t="shared" si="113"/>
        <v/>
      </c>
      <c r="P157" s="148">
        <f t="shared" si="94"/>
        <v>0</v>
      </c>
      <c r="Q157" s="149"/>
      <c r="R157" s="161"/>
      <c r="S157" s="148"/>
      <c r="T157" s="372"/>
      <c r="U157" s="153"/>
      <c r="V157" s="148">
        <f>IFERROR(SUM(S157), "")</f>
        <v>0</v>
      </c>
      <c r="W157" s="374"/>
      <c r="X157" s="153"/>
      <c r="Y157" s="148">
        <f>IFERROR(SUM(S157), "")</f>
        <v>0</v>
      </c>
      <c r="Z157" s="155"/>
      <c r="AA157" s="154"/>
      <c r="AB157" s="148">
        <f>IFERROR(SUM(S157), "")</f>
        <v>0</v>
      </c>
      <c r="AC157" s="374"/>
      <c r="AD157" s="153"/>
      <c r="AE157" s="148">
        <f>IFERROR(SUM(S157), "")</f>
        <v>0</v>
      </c>
      <c r="AF157" s="374"/>
    </row>
    <row r="158" spans="2:32" s="156" customFormat="1" ht="9.9499999999999993" customHeight="1">
      <c r="B158" s="325"/>
      <c r="C158" s="141" t="s">
        <v>430</v>
      </c>
      <c r="D158" s="142"/>
      <c r="E158" s="142"/>
      <c r="F158" s="143"/>
      <c r="G158" s="144">
        <f t="shared" si="110"/>
        <v>455.5</v>
      </c>
      <c r="H158" s="145">
        <f t="shared" si="111"/>
        <v>50</v>
      </c>
      <c r="I158" s="146">
        <f t="shared" si="100"/>
        <v>22775</v>
      </c>
      <c r="J158" s="143"/>
      <c r="K158" s="147">
        <f t="shared" si="89"/>
        <v>321.3</v>
      </c>
      <c r="L158" s="148">
        <f t="shared" si="90"/>
        <v>50</v>
      </c>
      <c r="M158" s="374">
        <f t="shared" si="93"/>
        <v>16065</v>
      </c>
      <c r="N158" s="157">
        <f t="shared" si="112"/>
        <v>134.19999999999999</v>
      </c>
      <c r="O158" s="148">
        <f t="shared" si="113"/>
        <v>50.000000000000007</v>
      </c>
      <c r="P158" s="148">
        <f t="shared" si="94"/>
        <v>6710</v>
      </c>
      <c r="Q158" s="149"/>
      <c r="R158" s="161">
        <v>203</v>
      </c>
      <c r="S158" s="148">
        <v>50</v>
      </c>
      <c r="T158" s="372">
        <f>IFERROR(SUM(R158*S158), "")</f>
        <v>10150</v>
      </c>
      <c r="U158" s="153">
        <v>78.3</v>
      </c>
      <c r="V158" s="148">
        <f>IFERROR(SUM(S158), "")</f>
        <v>50</v>
      </c>
      <c r="W158" s="372">
        <f>IFERROR(SUM(U158*V158), "")</f>
        <v>3915</v>
      </c>
      <c r="X158" s="153">
        <v>40</v>
      </c>
      <c r="Y158" s="148">
        <f>IFERROR(SUM(S158), "")</f>
        <v>50</v>
      </c>
      <c r="Z158" s="152">
        <f>IFERROR(SUM(X158*Y158), "")</f>
        <v>2000</v>
      </c>
      <c r="AA158" s="154">
        <v>95.2</v>
      </c>
      <c r="AB158" s="148">
        <f>IFERROR(SUM(S158), "")</f>
        <v>50</v>
      </c>
      <c r="AC158" s="372">
        <f>IFERROR(SUM(AA158*AB158), "")</f>
        <v>4760</v>
      </c>
      <c r="AD158" s="153">
        <v>39</v>
      </c>
      <c r="AE158" s="148">
        <f>IFERROR(SUM(S158), "")</f>
        <v>50</v>
      </c>
      <c r="AF158" s="372">
        <f>IFERROR(SUM(AD158*AE158), "")</f>
        <v>1950</v>
      </c>
    </row>
    <row r="159" spans="2:32" s="156" customFormat="1" ht="9.9499999999999993" customHeight="1">
      <c r="B159" s="325"/>
      <c r="C159" s="141" t="s">
        <v>433</v>
      </c>
      <c r="D159" s="142"/>
      <c r="E159" s="142"/>
      <c r="F159" s="143"/>
      <c r="G159" s="144">
        <f t="shared" si="110"/>
        <v>455.5</v>
      </c>
      <c r="H159" s="145">
        <f t="shared" si="111"/>
        <v>250</v>
      </c>
      <c r="I159" s="146">
        <f t="shared" si="100"/>
        <v>113875</v>
      </c>
      <c r="J159" s="143"/>
      <c r="K159" s="147">
        <f t="shared" si="89"/>
        <v>321.3</v>
      </c>
      <c r="L159" s="148">
        <f t="shared" si="90"/>
        <v>250</v>
      </c>
      <c r="M159" s="374">
        <f t="shared" si="93"/>
        <v>80325</v>
      </c>
      <c r="N159" s="157">
        <f t="shared" si="112"/>
        <v>134.19999999999999</v>
      </c>
      <c r="O159" s="148">
        <f t="shared" si="113"/>
        <v>250.00000000000003</v>
      </c>
      <c r="P159" s="148">
        <f t="shared" si="94"/>
        <v>33550</v>
      </c>
      <c r="Q159" s="149"/>
      <c r="R159" s="161">
        <v>203</v>
      </c>
      <c r="S159" s="148">
        <v>250</v>
      </c>
      <c r="T159" s="372">
        <f>IFERROR(SUM(R159*S159), "")</f>
        <v>50750</v>
      </c>
      <c r="U159" s="153">
        <v>78.3</v>
      </c>
      <c r="V159" s="148">
        <f>IFERROR(SUM(S159), "")</f>
        <v>250</v>
      </c>
      <c r="W159" s="372">
        <f>IFERROR(SUM(U159*V159), "")</f>
        <v>19575</v>
      </c>
      <c r="X159" s="153">
        <v>40</v>
      </c>
      <c r="Y159" s="148">
        <f>IFERROR(SUM(S159), "")</f>
        <v>250</v>
      </c>
      <c r="Z159" s="152">
        <f>IFERROR(SUM(X159*Y159), "")</f>
        <v>10000</v>
      </c>
      <c r="AA159" s="154">
        <v>95.2</v>
      </c>
      <c r="AB159" s="148">
        <f>IFERROR(SUM(S159), "")</f>
        <v>250</v>
      </c>
      <c r="AC159" s="372">
        <f>IFERROR(SUM(AA159*AB159), "")</f>
        <v>23800</v>
      </c>
      <c r="AD159" s="153">
        <v>39</v>
      </c>
      <c r="AE159" s="148">
        <f>IFERROR(SUM(S159), "")</f>
        <v>250</v>
      </c>
      <c r="AF159" s="372">
        <f>IFERROR(SUM(AD159*AE159), "")</f>
        <v>9750</v>
      </c>
    </row>
    <row r="160" spans="2:32" s="156" customFormat="1" ht="9.9499999999999993" customHeight="1">
      <c r="B160" s="325"/>
      <c r="C160" s="141" t="s">
        <v>449</v>
      </c>
      <c r="D160" s="142"/>
      <c r="E160" s="142" t="s">
        <v>450</v>
      </c>
      <c r="F160" s="143"/>
      <c r="G160" s="144">
        <f t="shared" si="110"/>
        <v>455.5</v>
      </c>
      <c r="H160" s="145">
        <f t="shared" si="111"/>
        <v>2400</v>
      </c>
      <c r="I160" s="146">
        <f t="shared" si="100"/>
        <v>1093200</v>
      </c>
      <c r="J160" s="143"/>
      <c r="K160" s="147">
        <f t="shared" si="89"/>
        <v>321.3</v>
      </c>
      <c r="L160" s="148">
        <f t="shared" si="90"/>
        <v>2400</v>
      </c>
      <c r="M160" s="374">
        <f t="shared" si="93"/>
        <v>771120</v>
      </c>
      <c r="N160" s="157">
        <f t="shared" si="112"/>
        <v>134.19999999999999</v>
      </c>
      <c r="O160" s="148">
        <f t="shared" si="113"/>
        <v>2400</v>
      </c>
      <c r="P160" s="148">
        <f t="shared" si="94"/>
        <v>322080</v>
      </c>
      <c r="Q160" s="149"/>
      <c r="R160" s="161">
        <v>203</v>
      </c>
      <c r="S160" s="148">
        <v>2400</v>
      </c>
      <c r="T160" s="372">
        <f>IFERROR(SUM(R160*S160), "")</f>
        <v>487200</v>
      </c>
      <c r="U160" s="153">
        <v>78.3</v>
      </c>
      <c r="V160" s="148">
        <f>IFERROR(SUM(S160), "")</f>
        <v>2400</v>
      </c>
      <c r="W160" s="372">
        <f>IFERROR(SUM(U160*V160), "")</f>
        <v>187920</v>
      </c>
      <c r="X160" s="153">
        <v>40</v>
      </c>
      <c r="Y160" s="148">
        <f>IFERROR(SUM(S160), "")</f>
        <v>2400</v>
      </c>
      <c r="Z160" s="152">
        <f>IFERROR(SUM(X160*Y160), "")</f>
        <v>96000</v>
      </c>
      <c r="AA160" s="154">
        <v>95.2</v>
      </c>
      <c r="AB160" s="148">
        <f>IFERROR(SUM(S160), "")</f>
        <v>2400</v>
      </c>
      <c r="AC160" s="372">
        <f>IFERROR(SUM(AA160*AB160), "")</f>
        <v>228480</v>
      </c>
      <c r="AD160" s="153">
        <v>39</v>
      </c>
      <c r="AE160" s="148">
        <f>IFERROR(SUM(S160), "")</f>
        <v>2400</v>
      </c>
      <c r="AF160" s="372">
        <f>IFERROR(SUM(AD160*AE160), "")</f>
        <v>93600</v>
      </c>
    </row>
    <row r="161" spans="2:32" s="156" customFormat="1" ht="9.9499999999999993" customHeight="1">
      <c r="B161" s="325"/>
      <c r="C161" s="141" t="s">
        <v>451</v>
      </c>
      <c r="D161" s="142"/>
      <c r="E161" s="142"/>
      <c r="F161" s="143"/>
      <c r="G161" s="144">
        <f t="shared" si="110"/>
        <v>8</v>
      </c>
      <c r="H161" s="145">
        <f t="shared" si="111"/>
        <v>500</v>
      </c>
      <c r="I161" s="146">
        <f t="shared" si="100"/>
        <v>4000</v>
      </c>
      <c r="J161" s="143"/>
      <c r="K161" s="147">
        <f t="shared" si="89"/>
        <v>0</v>
      </c>
      <c r="L161" s="148" t="str">
        <f t="shared" si="90"/>
        <v/>
      </c>
      <c r="M161" s="374">
        <f t="shared" si="93"/>
        <v>0</v>
      </c>
      <c r="N161" s="157">
        <f t="shared" si="112"/>
        <v>8</v>
      </c>
      <c r="O161" s="148">
        <f t="shared" si="113"/>
        <v>500</v>
      </c>
      <c r="P161" s="148">
        <f t="shared" si="94"/>
        <v>4000</v>
      </c>
      <c r="Q161" s="149"/>
      <c r="R161" s="161"/>
      <c r="S161" s="148"/>
      <c r="T161" s="372"/>
      <c r="U161" s="153"/>
      <c r="V161" s="148"/>
      <c r="W161" s="372"/>
      <c r="X161" s="153"/>
      <c r="Y161" s="148"/>
      <c r="Z161" s="152"/>
      <c r="AA161" s="154">
        <v>8</v>
      </c>
      <c r="AB161" s="148">
        <v>500</v>
      </c>
      <c r="AC161" s="372">
        <f>IFERROR(SUM(AA161*AB161), "")</f>
        <v>4000</v>
      </c>
      <c r="AD161" s="153"/>
      <c r="AE161" s="148"/>
      <c r="AF161" s="372">
        <f>IFERROR(SUM(AD161*AE161), "")</f>
        <v>0</v>
      </c>
    </row>
    <row r="162" spans="2:32" s="156" customFormat="1" ht="9.9499999999999993" customHeight="1">
      <c r="B162" s="325"/>
      <c r="D162" s="142"/>
      <c r="E162" s="142"/>
      <c r="F162" s="143"/>
      <c r="G162" s="144">
        <f t="shared" si="110"/>
        <v>0</v>
      </c>
      <c r="H162" s="145" t="str">
        <f t="shared" si="111"/>
        <v/>
      </c>
      <c r="I162" s="146">
        <f t="shared" si="100"/>
        <v>1233850</v>
      </c>
      <c r="J162" s="143"/>
      <c r="K162" s="147">
        <f t="shared" si="89"/>
        <v>0</v>
      </c>
      <c r="L162" s="148" t="str">
        <f t="shared" si="90"/>
        <v/>
      </c>
      <c r="M162" s="374">
        <f t="shared" si="93"/>
        <v>867510</v>
      </c>
      <c r="N162" s="157">
        <f t="shared" si="112"/>
        <v>0</v>
      </c>
      <c r="O162" s="148" t="str">
        <f t="shared" si="113"/>
        <v/>
      </c>
      <c r="P162" s="148">
        <f t="shared" si="94"/>
        <v>366340</v>
      </c>
      <c r="Q162" s="149"/>
      <c r="R162" s="161"/>
      <c r="S162" s="186" t="s">
        <v>238</v>
      </c>
      <c r="T162" s="378">
        <f>IFERROR(SUM(T158:T160), "")</f>
        <v>548100</v>
      </c>
      <c r="U162" s="182"/>
      <c r="V162" s="186" t="s">
        <v>238</v>
      </c>
      <c r="W162" s="378">
        <f>IFERROR(SUM(W158:W160), "")</f>
        <v>211410</v>
      </c>
      <c r="X162" s="182"/>
      <c r="Y162" s="186" t="s">
        <v>238</v>
      </c>
      <c r="Z162" s="187">
        <f>IFERROR(SUM(Z158:Z161), "")</f>
        <v>108000</v>
      </c>
      <c r="AA162" s="154"/>
      <c r="AB162" s="186" t="s">
        <v>238</v>
      </c>
      <c r="AC162" s="378">
        <f>IFERROR(SUM(AC158:AC161), "")</f>
        <v>261040</v>
      </c>
      <c r="AD162" s="153"/>
      <c r="AE162" s="186" t="s">
        <v>238</v>
      </c>
      <c r="AF162" s="378">
        <f>IFERROR(SUM(AF158:AF161), "")</f>
        <v>105300</v>
      </c>
    </row>
    <row r="163" spans="2:32" s="156" customFormat="1" ht="9.9499999999999993" customHeight="1">
      <c r="B163" s="325"/>
      <c r="C163" s="141"/>
      <c r="D163" s="142"/>
      <c r="E163" s="142"/>
      <c r="F163" s="143"/>
      <c r="G163" s="144">
        <f t="shared" si="110"/>
        <v>0</v>
      </c>
      <c r="H163" s="145" t="str">
        <f t="shared" si="111"/>
        <v/>
      </c>
      <c r="I163" s="146">
        <f t="shared" si="100"/>
        <v>0</v>
      </c>
      <c r="J163" s="143"/>
      <c r="K163" s="147">
        <f t="shared" si="89"/>
        <v>0</v>
      </c>
      <c r="L163" s="148" t="str">
        <f t="shared" si="90"/>
        <v/>
      </c>
      <c r="M163" s="374">
        <f t="shared" si="93"/>
        <v>0</v>
      </c>
      <c r="N163" s="157">
        <f t="shared" si="112"/>
        <v>0</v>
      </c>
      <c r="O163" s="148" t="str">
        <f t="shared" si="113"/>
        <v/>
      </c>
      <c r="P163" s="148">
        <f t="shared" si="94"/>
        <v>0</v>
      </c>
      <c r="Q163" s="149"/>
      <c r="R163" s="161"/>
      <c r="S163" s="164"/>
      <c r="T163" s="377"/>
      <c r="U163" s="182"/>
      <c r="V163" s="164"/>
      <c r="W163" s="377"/>
      <c r="X163" s="182"/>
      <c r="Y163" s="164"/>
      <c r="Z163" s="181"/>
      <c r="AA163" s="154"/>
      <c r="AB163" s="164"/>
      <c r="AC163" s="374"/>
      <c r="AD163" s="153"/>
      <c r="AE163" s="164"/>
      <c r="AF163" s="374"/>
    </row>
    <row r="164" spans="2:32" s="156" customFormat="1" ht="9.9499999999999993" customHeight="1">
      <c r="B164" s="325"/>
      <c r="C164" s="141" t="s">
        <v>452</v>
      </c>
      <c r="D164" s="142"/>
      <c r="E164" s="142"/>
      <c r="F164" s="143"/>
      <c r="G164" s="144">
        <f t="shared" si="110"/>
        <v>0</v>
      </c>
      <c r="H164" s="145" t="str">
        <f t="shared" si="111"/>
        <v/>
      </c>
      <c r="I164" s="146">
        <f t="shared" si="100"/>
        <v>0</v>
      </c>
      <c r="J164" s="143"/>
      <c r="K164" s="147">
        <f t="shared" si="89"/>
        <v>0</v>
      </c>
      <c r="L164" s="148" t="str">
        <f t="shared" si="90"/>
        <v/>
      </c>
      <c r="M164" s="374">
        <f t="shared" si="93"/>
        <v>0</v>
      </c>
      <c r="N164" s="157">
        <f t="shared" si="112"/>
        <v>0</v>
      </c>
      <c r="O164" s="148" t="str">
        <f t="shared" si="113"/>
        <v/>
      </c>
      <c r="P164" s="148">
        <f t="shared" si="94"/>
        <v>0</v>
      </c>
      <c r="Q164" s="149"/>
      <c r="R164" s="161"/>
      <c r="S164" s="148"/>
      <c r="T164" s="372"/>
      <c r="U164" s="153"/>
      <c r="V164" s="148">
        <f>IFERROR(SUM(S164), "")</f>
        <v>0</v>
      </c>
      <c r="W164" s="374"/>
      <c r="X164" s="148"/>
      <c r="Y164" s="148">
        <f>IFERROR(SUM(S164), "")</f>
        <v>0</v>
      </c>
      <c r="Z164" s="155"/>
      <c r="AA164" s="154"/>
      <c r="AB164" s="148">
        <f>IFERROR(SUM(S164), "")</f>
        <v>0</v>
      </c>
      <c r="AC164" s="374"/>
      <c r="AD164" s="153"/>
      <c r="AE164" s="148">
        <f>IFERROR(SUM(S164), "")</f>
        <v>0</v>
      </c>
      <c r="AF164" s="374"/>
    </row>
    <row r="165" spans="2:32" s="156" customFormat="1" ht="9.9499999999999993" customHeight="1">
      <c r="B165" s="325"/>
      <c r="C165" s="141" t="s">
        <v>430</v>
      </c>
      <c r="D165" s="142"/>
      <c r="E165" s="142"/>
      <c r="F165" s="143"/>
      <c r="G165" s="144">
        <f t="shared" si="110"/>
        <v>298.39999999999998</v>
      </c>
      <c r="H165" s="145">
        <f t="shared" si="111"/>
        <v>50.000000000000007</v>
      </c>
      <c r="I165" s="146">
        <f t="shared" si="100"/>
        <v>14920</v>
      </c>
      <c r="J165" s="143"/>
      <c r="K165" s="147">
        <f t="shared" si="89"/>
        <v>201</v>
      </c>
      <c r="L165" s="148">
        <f t="shared" si="90"/>
        <v>50</v>
      </c>
      <c r="M165" s="374">
        <f t="shared" si="93"/>
        <v>10050</v>
      </c>
      <c r="N165" s="157">
        <f t="shared" si="112"/>
        <v>97.4</v>
      </c>
      <c r="O165" s="148">
        <f t="shared" si="113"/>
        <v>50</v>
      </c>
      <c r="P165" s="148">
        <f t="shared" si="94"/>
        <v>4870</v>
      </c>
      <c r="Q165" s="149"/>
      <c r="R165" s="161">
        <v>178</v>
      </c>
      <c r="S165" s="148">
        <v>50</v>
      </c>
      <c r="T165" s="372">
        <f>IFERROR(SUM(R165*S165), "")</f>
        <v>8900</v>
      </c>
      <c r="U165" s="153"/>
      <c r="V165" s="148"/>
      <c r="W165" s="374"/>
      <c r="X165" s="153">
        <v>23</v>
      </c>
      <c r="Y165" s="148">
        <f>IFERROR(SUM(S165), "")</f>
        <v>50</v>
      </c>
      <c r="Z165" s="152">
        <f>IFERROR(SUM(X165*Y165), "")</f>
        <v>1150</v>
      </c>
      <c r="AA165" s="154">
        <v>97.4</v>
      </c>
      <c r="AB165" s="148">
        <f>IFERROR(SUM(S165), "")</f>
        <v>50</v>
      </c>
      <c r="AC165" s="372">
        <f>IFERROR(SUM(AA165*AB165), "")</f>
        <v>4870</v>
      </c>
      <c r="AD165" s="153"/>
      <c r="AE165" s="148">
        <f>IFERROR(SUM(S165), "")</f>
        <v>50</v>
      </c>
      <c r="AF165" s="372">
        <f>IFERROR(SUM(AD165*AE165), "")</f>
        <v>0</v>
      </c>
    </row>
    <row r="166" spans="2:32" s="156" customFormat="1" ht="9.9499999999999993" customHeight="1">
      <c r="B166" s="325"/>
      <c r="C166" s="141" t="s">
        <v>433</v>
      </c>
      <c r="D166" s="142"/>
      <c r="E166" s="142"/>
      <c r="F166" s="143"/>
      <c r="G166" s="144">
        <f t="shared" si="110"/>
        <v>298.39999999999998</v>
      </c>
      <c r="H166" s="145">
        <f t="shared" si="111"/>
        <v>250.00000000000003</v>
      </c>
      <c r="I166" s="146">
        <f t="shared" si="100"/>
        <v>74600</v>
      </c>
      <c r="J166" s="143"/>
      <c r="K166" s="147">
        <f t="shared" si="89"/>
        <v>201</v>
      </c>
      <c r="L166" s="148">
        <f t="shared" si="90"/>
        <v>250</v>
      </c>
      <c r="M166" s="374">
        <f t="shared" si="93"/>
        <v>50250</v>
      </c>
      <c r="N166" s="157">
        <f t="shared" si="112"/>
        <v>97.4</v>
      </c>
      <c r="O166" s="148">
        <f t="shared" si="113"/>
        <v>249.99999999999997</v>
      </c>
      <c r="P166" s="148">
        <f t="shared" si="94"/>
        <v>24350</v>
      </c>
      <c r="Q166" s="149"/>
      <c r="R166" s="161">
        <v>178</v>
      </c>
      <c r="S166" s="148">
        <v>250</v>
      </c>
      <c r="T166" s="372">
        <f>IFERROR(SUM(R166*S166), "")</f>
        <v>44500</v>
      </c>
      <c r="U166" s="153"/>
      <c r="V166" s="148"/>
      <c r="W166" s="374"/>
      <c r="X166" s="153">
        <v>23</v>
      </c>
      <c r="Y166" s="148">
        <f>IFERROR(SUM(S166), "")</f>
        <v>250</v>
      </c>
      <c r="Z166" s="152">
        <f>IFERROR(SUM(X166*Y166), "")</f>
        <v>5750</v>
      </c>
      <c r="AA166" s="154">
        <v>97.4</v>
      </c>
      <c r="AB166" s="148">
        <f>IFERROR(SUM(S166), "")</f>
        <v>250</v>
      </c>
      <c r="AC166" s="372">
        <f>IFERROR(SUM(AA166*AB166), "")</f>
        <v>24350</v>
      </c>
      <c r="AD166" s="153"/>
      <c r="AE166" s="148">
        <f>IFERROR(SUM(S166), "")</f>
        <v>250</v>
      </c>
      <c r="AF166" s="372">
        <f>IFERROR(SUM(AD166*AE166), "")</f>
        <v>0</v>
      </c>
    </row>
    <row r="167" spans="2:32" s="156" customFormat="1" ht="9.9499999999999993" customHeight="1">
      <c r="B167" s="325"/>
      <c r="C167" s="141" t="s">
        <v>453</v>
      </c>
      <c r="D167" s="142"/>
      <c r="E167" s="142" t="s">
        <v>450</v>
      </c>
      <c r="F167" s="143"/>
      <c r="G167" s="144">
        <f t="shared" si="110"/>
        <v>298.39999999999998</v>
      </c>
      <c r="H167" s="145">
        <f t="shared" si="111"/>
        <v>2400</v>
      </c>
      <c r="I167" s="146">
        <f t="shared" si="100"/>
        <v>716160</v>
      </c>
      <c r="J167" s="143"/>
      <c r="K167" s="147">
        <f t="shared" si="89"/>
        <v>201</v>
      </c>
      <c r="L167" s="148">
        <f t="shared" si="90"/>
        <v>2400</v>
      </c>
      <c r="M167" s="374">
        <f t="shared" si="93"/>
        <v>482400</v>
      </c>
      <c r="N167" s="157">
        <f t="shared" si="112"/>
        <v>97.4</v>
      </c>
      <c r="O167" s="148">
        <f t="shared" si="113"/>
        <v>2400</v>
      </c>
      <c r="P167" s="148">
        <f t="shared" si="94"/>
        <v>233760</v>
      </c>
      <c r="Q167" s="149"/>
      <c r="R167" s="161">
        <v>178</v>
      </c>
      <c r="S167" s="148">
        <v>2400</v>
      </c>
      <c r="T167" s="372">
        <f>IFERROR(SUM(R167*S167), "")</f>
        <v>427200</v>
      </c>
      <c r="U167" s="153"/>
      <c r="V167" s="148"/>
      <c r="W167" s="374"/>
      <c r="X167" s="153">
        <v>23</v>
      </c>
      <c r="Y167" s="148">
        <f>IFERROR(SUM(S167), "")</f>
        <v>2400</v>
      </c>
      <c r="Z167" s="152">
        <f>IFERROR(SUM(X167*Y167), "")</f>
        <v>55200</v>
      </c>
      <c r="AA167" s="154">
        <v>97.4</v>
      </c>
      <c r="AB167" s="148">
        <f>IFERROR(SUM(S167), "")</f>
        <v>2400</v>
      </c>
      <c r="AC167" s="372">
        <f>IFERROR(SUM(AA167*AB167), "")</f>
        <v>233760</v>
      </c>
      <c r="AD167" s="153"/>
      <c r="AE167" s="148">
        <f>IFERROR(SUM(S167), "")</f>
        <v>2400</v>
      </c>
      <c r="AF167" s="372">
        <f>IFERROR(SUM(AD167*AE167), "")</f>
        <v>0</v>
      </c>
    </row>
    <row r="168" spans="2:32" s="156" customFormat="1" ht="9.9499999999999993" customHeight="1">
      <c r="B168" s="325"/>
      <c r="C168" s="141" t="s">
        <v>451</v>
      </c>
      <c r="D168" s="142"/>
      <c r="E168" s="142"/>
      <c r="F168" s="143"/>
      <c r="G168" s="144">
        <f t="shared" si="110"/>
        <v>28</v>
      </c>
      <c r="H168" s="145">
        <f t="shared" si="111"/>
        <v>500</v>
      </c>
      <c r="I168" s="146">
        <f t="shared" ref="I168:I199" si="114">IFERROR(SUM(M168+P168), "")</f>
        <v>14000</v>
      </c>
      <c r="J168" s="143"/>
      <c r="K168" s="147">
        <f t="shared" si="89"/>
        <v>17</v>
      </c>
      <c r="L168" s="148">
        <f t="shared" si="90"/>
        <v>500</v>
      </c>
      <c r="M168" s="374">
        <f t="shared" si="93"/>
        <v>8500</v>
      </c>
      <c r="N168" s="157">
        <f t="shared" si="112"/>
        <v>11</v>
      </c>
      <c r="O168" s="148">
        <f t="shared" si="113"/>
        <v>500</v>
      </c>
      <c r="P168" s="148">
        <f t="shared" si="94"/>
        <v>5500</v>
      </c>
      <c r="Q168" s="149"/>
      <c r="R168" s="161">
        <v>15</v>
      </c>
      <c r="S168" s="148">
        <v>500</v>
      </c>
      <c r="T168" s="372">
        <f>IFERROR(SUM(R168*S168), "")</f>
        <v>7500</v>
      </c>
      <c r="U168" s="153"/>
      <c r="V168" s="148"/>
      <c r="W168" s="374"/>
      <c r="X168" s="153">
        <v>2</v>
      </c>
      <c r="Y168" s="148">
        <f>IFERROR(SUM(S168), "")</f>
        <v>500</v>
      </c>
      <c r="Z168" s="152">
        <f>IFERROR(SUM(X168*Y168), "")</f>
        <v>1000</v>
      </c>
      <c r="AA168" s="154">
        <v>11</v>
      </c>
      <c r="AB168" s="148">
        <f>IFERROR(SUM(S168), "")</f>
        <v>500</v>
      </c>
      <c r="AC168" s="372">
        <f>IFERROR(SUM(AA168*AB168), "")</f>
        <v>5500</v>
      </c>
      <c r="AD168" s="153"/>
      <c r="AE168" s="148">
        <f>IFERROR(SUM(S168), "")</f>
        <v>500</v>
      </c>
      <c r="AF168" s="372">
        <f>IFERROR(SUM(AD168*AE168), "")</f>
        <v>0</v>
      </c>
    </row>
    <row r="169" spans="2:32" s="156" customFormat="1" ht="9.9499999999999993" customHeight="1">
      <c r="B169" s="325"/>
      <c r="C169" s="141"/>
      <c r="D169" s="142"/>
      <c r="E169" s="142"/>
      <c r="F169" s="143"/>
      <c r="G169" s="144">
        <f t="shared" si="110"/>
        <v>0</v>
      </c>
      <c r="H169" s="145" t="str">
        <f t="shared" si="111"/>
        <v/>
      </c>
      <c r="I169" s="146">
        <f t="shared" si="114"/>
        <v>268480</v>
      </c>
      <c r="J169" s="143"/>
      <c r="K169" s="147"/>
      <c r="L169" s="148"/>
      <c r="M169" s="374"/>
      <c r="N169" s="157">
        <f t="shared" si="112"/>
        <v>0</v>
      </c>
      <c r="O169" s="148" t="str">
        <f t="shared" si="113"/>
        <v/>
      </c>
      <c r="P169" s="148">
        <f t="shared" si="94"/>
        <v>268480</v>
      </c>
      <c r="Q169" s="149"/>
      <c r="R169" s="161"/>
      <c r="S169" s="186" t="s">
        <v>238</v>
      </c>
      <c r="T169" s="378">
        <f>IFERROR(SUM(T165:T168), "")</f>
        <v>488100</v>
      </c>
      <c r="U169" s="182"/>
      <c r="V169" s="183"/>
      <c r="W169" s="378">
        <f>IFERROR(SUM(W165:W168), "")</f>
        <v>0</v>
      </c>
      <c r="X169" s="183"/>
      <c r="Y169" s="186" t="s">
        <v>238</v>
      </c>
      <c r="Z169" s="187">
        <f>IFERROR(SUM(Z165:Z168), "")</f>
        <v>63100</v>
      </c>
      <c r="AA169" s="154"/>
      <c r="AB169" s="186" t="s">
        <v>238</v>
      </c>
      <c r="AC169" s="378">
        <f>IFERROR(SUM(AC165:AC168), "")</f>
        <v>268480</v>
      </c>
      <c r="AD169" s="153"/>
      <c r="AE169" s="186" t="s">
        <v>238</v>
      </c>
      <c r="AF169" s="378">
        <f>IFERROR(SUM(AF165:AF168), "")</f>
        <v>0</v>
      </c>
    </row>
    <row r="170" spans="2:32" s="156" customFormat="1" ht="9.9499999999999993" customHeight="1">
      <c r="B170" s="325"/>
      <c r="C170" s="141" t="s">
        <v>454</v>
      </c>
      <c r="D170" s="142"/>
      <c r="E170" s="142" t="s">
        <v>448</v>
      </c>
      <c r="F170" s="143"/>
      <c r="G170" s="144">
        <f t="shared" si="110"/>
        <v>0</v>
      </c>
      <c r="H170" s="145" t="str">
        <f t="shared" si="111"/>
        <v/>
      </c>
      <c r="I170" s="146">
        <f t="shared" si="114"/>
        <v>0</v>
      </c>
      <c r="J170" s="143"/>
      <c r="K170" s="147">
        <f t="shared" ref="K170:K201" si="115">IFERROR(SUM(R170+U170+X170), "")</f>
        <v>0</v>
      </c>
      <c r="L170" s="148" t="str">
        <f t="shared" ref="L170:L201" si="116">IFERROR(SUM(M170/K170), "")</f>
        <v/>
      </c>
      <c r="M170" s="374">
        <f t="shared" ref="M170:M201" si="117">IFERROR(SUM(T170+W170+Z170), "")</f>
        <v>0</v>
      </c>
      <c r="N170" s="157">
        <f t="shared" si="112"/>
        <v>0</v>
      </c>
      <c r="O170" s="148" t="str">
        <f t="shared" si="113"/>
        <v/>
      </c>
      <c r="P170" s="148">
        <f t="shared" si="94"/>
        <v>0</v>
      </c>
      <c r="Q170" s="149"/>
      <c r="R170" s="161"/>
      <c r="S170" s="148"/>
      <c r="T170" s="372"/>
      <c r="U170" s="153"/>
      <c r="V170" s="148">
        <f>IFERROR(SUM(S170), "")</f>
        <v>0</v>
      </c>
      <c r="W170" s="374"/>
      <c r="X170" s="148"/>
      <c r="Y170" s="148">
        <f t="shared" ref="Y170:Y177" si="118">IFERROR(SUM(S170), "")</f>
        <v>0</v>
      </c>
      <c r="Z170" s="155"/>
      <c r="AA170" s="154"/>
      <c r="AB170" s="148">
        <f t="shared" ref="AB170:AB177" si="119">IFERROR(SUM(S170), "")</f>
        <v>0</v>
      </c>
      <c r="AC170" s="374"/>
      <c r="AD170" s="153"/>
      <c r="AE170" s="148">
        <f t="shared" ref="AE170:AE175" si="120">IFERROR(SUM(S170), "")</f>
        <v>0</v>
      </c>
      <c r="AF170" s="374"/>
    </row>
    <row r="171" spans="2:32" s="156" customFormat="1" ht="9.9499999999999993" customHeight="1">
      <c r="B171" s="325"/>
      <c r="C171" s="141" t="s">
        <v>430</v>
      </c>
      <c r="D171" s="142"/>
      <c r="E171" s="142"/>
      <c r="F171" s="143"/>
      <c r="G171" s="144">
        <f t="shared" si="110"/>
        <v>36</v>
      </c>
      <c r="H171" s="145">
        <f t="shared" si="111"/>
        <v>50</v>
      </c>
      <c r="I171" s="146">
        <f t="shared" si="114"/>
        <v>1800</v>
      </c>
      <c r="J171" s="143"/>
      <c r="K171" s="147">
        <f t="shared" si="115"/>
        <v>36</v>
      </c>
      <c r="L171" s="148">
        <f t="shared" si="116"/>
        <v>50</v>
      </c>
      <c r="M171" s="374">
        <f t="shared" si="117"/>
        <v>1800</v>
      </c>
      <c r="N171" s="157">
        <f t="shared" si="112"/>
        <v>0</v>
      </c>
      <c r="O171" s="148" t="str">
        <f t="shared" si="113"/>
        <v/>
      </c>
      <c r="P171" s="148">
        <f t="shared" si="94"/>
        <v>0</v>
      </c>
      <c r="Q171" s="149"/>
      <c r="R171" s="161">
        <v>36</v>
      </c>
      <c r="S171" s="148">
        <v>50</v>
      </c>
      <c r="T171" s="372">
        <f>IFERROR(SUM(R171*S171), "")</f>
        <v>1800</v>
      </c>
      <c r="U171" s="153"/>
      <c r="V171" s="148"/>
      <c r="W171" s="374"/>
      <c r="X171" s="148"/>
      <c r="Y171" s="148">
        <f t="shared" si="118"/>
        <v>50</v>
      </c>
      <c r="Z171" s="155"/>
      <c r="AA171" s="154"/>
      <c r="AB171" s="148">
        <f t="shared" si="119"/>
        <v>50</v>
      </c>
      <c r="AC171" s="374"/>
      <c r="AD171" s="153"/>
      <c r="AE171" s="148">
        <f t="shared" si="120"/>
        <v>50</v>
      </c>
      <c r="AF171" s="374"/>
    </row>
    <row r="172" spans="2:32" s="156" customFormat="1" ht="9.9499999999999993" customHeight="1">
      <c r="B172" s="325"/>
      <c r="C172" s="141" t="s">
        <v>433</v>
      </c>
      <c r="D172" s="142"/>
      <c r="E172" s="142"/>
      <c r="F172" s="143"/>
      <c r="G172" s="144">
        <f t="shared" si="110"/>
        <v>36</v>
      </c>
      <c r="H172" s="145">
        <f t="shared" si="111"/>
        <v>250</v>
      </c>
      <c r="I172" s="146">
        <f t="shared" si="114"/>
        <v>9000</v>
      </c>
      <c r="J172" s="143"/>
      <c r="K172" s="147">
        <f t="shared" si="115"/>
        <v>36</v>
      </c>
      <c r="L172" s="148">
        <f t="shared" si="116"/>
        <v>250</v>
      </c>
      <c r="M172" s="374">
        <f t="shared" si="117"/>
        <v>9000</v>
      </c>
      <c r="N172" s="157">
        <f t="shared" si="112"/>
        <v>0</v>
      </c>
      <c r="O172" s="148" t="str">
        <f t="shared" si="113"/>
        <v/>
      </c>
      <c r="P172" s="148">
        <f t="shared" si="94"/>
        <v>0</v>
      </c>
      <c r="Q172" s="149"/>
      <c r="R172" s="161">
        <v>36</v>
      </c>
      <c r="S172" s="148">
        <v>250</v>
      </c>
      <c r="T172" s="372">
        <f>IFERROR(SUM(R172*S172), "")</f>
        <v>9000</v>
      </c>
      <c r="U172" s="153"/>
      <c r="V172" s="148"/>
      <c r="W172" s="374"/>
      <c r="X172" s="148"/>
      <c r="Y172" s="148">
        <f t="shared" si="118"/>
        <v>250</v>
      </c>
      <c r="Z172" s="155"/>
      <c r="AA172" s="154"/>
      <c r="AB172" s="148">
        <f t="shared" si="119"/>
        <v>250</v>
      </c>
      <c r="AC172" s="374"/>
      <c r="AD172" s="153"/>
      <c r="AE172" s="148">
        <f t="shared" si="120"/>
        <v>250</v>
      </c>
      <c r="AF172" s="374"/>
    </row>
    <row r="173" spans="2:32" s="156" customFormat="1" ht="9.9499999999999993" customHeight="1">
      <c r="B173" s="325"/>
      <c r="C173" s="141" t="s">
        <v>453</v>
      </c>
      <c r="D173" s="142"/>
      <c r="E173" s="142" t="s">
        <v>450</v>
      </c>
      <c r="F173" s="143"/>
      <c r="G173" s="144">
        <f t="shared" si="110"/>
        <v>36</v>
      </c>
      <c r="H173" s="145">
        <f t="shared" si="111"/>
        <v>2400</v>
      </c>
      <c r="I173" s="146">
        <f t="shared" si="114"/>
        <v>86400</v>
      </c>
      <c r="J173" s="143"/>
      <c r="K173" s="147">
        <f t="shared" si="115"/>
        <v>36</v>
      </c>
      <c r="L173" s="148">
        <f t="shared" si="116"/>
        <v>2400</v>
      </c>
      <c r="M173" s="374">
        <f t="shared" si="117"/>
        <v>86400</v>
      </c>
      <c r="N173" s="157">
        <f t="shared" si="112"/>
        <v>0</v>
      </c>
      <c r="O173" s="148" t="str">
        <f t="shared" si="113"/>
        <v/>
      </c>
      <c r="P173" s="148">
        <f t="shared" si="94"/>
        <v>0</v>
      </c>
      <c r="Q173" s="149"/>
      <c r="R173" s="161">
        <v>36</v>
      </c>
      <c r="S173" s="148">
        <v>2400</v>
      </c>
      <c r="T173" s="372">
        <f>IFERROR(SUM(R173*S173), "")</f>
        <v>86400</v>
      </c>
      <c r="U173" s="153"/>
      <c r="V173" s="148"/>
      <c r="W173" s="374"/>
      <c r="X173" s="148"/>
      <c r="Y173" s="148">
        <f t="shared" si="118"/>
        <v>2400</v>
      </c>
      <c r="Z173" s="155"/>
      <c r="AA173" s="154"/>
      <c r="AB173" s="148">
        <f t="shared" si="119"/>
        <v>2400</v>
      </c>
      <c r="AC173" s="374"/>
      <c r="AD173" s="153"/>
      <c r="AE173" s="148">
        <f t="shared" si="120"/>
        <v>2400</v>
      </c>
      <c r="AF173" s="374"/>
    </row>
    <row r="174" spans="2:32" s="156" customFormat="1" ht="9.9499999999999993" customHeight="1">
      <c r="B174" s="325"/>
      <c r="C174" s="141"/>
      <c r="D174" s="142"/>
      <c r="E174" s="142"/>
      <c r="F174" s="143"/>
      <c r="G174" s="144">
        <f t="shared" si="110"/>
        <v>0</v>
      </c>
      <c r="H174" s="145" t="str">
        <f t="shared" si="111"/>
        <v/>
      </c>
      <c r="I174" s="146">
        <f t="shared" si="114"/>
        <v>97200</v>
      </c>
      <c r="J174" s="143"/>
      <c r="K174" s="147">
        <f t="shared" si="115"/>
        <v>0</v>
      </c>
      <c r="L174" s="148" t="str">
        <f t="shared" si="116"/>
        <v/>
      </c>
      <c r="M174" s="374">
        <f t="shared" si="117"/>
        <v>97200</v>
      </c>
      <c r="N174" s="157">
        <f t="shared" si="112"/>
        <v>0</v>
      </c>
      <c r="O174" s="148" t="str">
        <f t="shared" si="113"/>
        <v/>
      </c>
      <c r="P174" s="148">
        <f t="shared" si="94"/>
        <v>0</v>
      </c>
      <c r="Q174" s="149"/>
      <c r="R174" s="161"/>
      <c r="S174" s="189" t="s">
        <v>288</v>
      </c>
      <c r="T174" s="387">
        <f>IFERROR(SUM(T170:T173), "")</f>
        <v>97200</v>
      </c>
      <c r="U174" s="153"/>
      <c r="V174" s="148"/>
      <c r="W174" s="374"/>
      <c r="X174" s="148"/>
      <c r="Y174" s="148">
        <f t="shared" si="118"/>
        <v>0</v>
      </c>
      <c r="Z174" s="155"/>
      <c r="AA174" s="154"/>
      <c r="AB174" s="148">
        <f t="shared" si="119"/>
        <v>0</v>
      </c>
      <c r="AC174" s="374"/>
      <c r="AD174" s="153"/>
      <c r="AE174" s="148">
        <f t="shared" si="120"/>
        <v>0</v>
      </c>
      <c r="AF174" s="374"/>
    </row>
    <row r="175" spans="2:32" s="156" customFormat="1" ht="9.9499999999999993" customHeight="1">
      <c r="B175" s="325"/>
      <c r="C175" s="141" t="s">
        <v>455</v>
      </c>
      <c r="D175" s="142"/>
      <c r="E175" s="142" t="s">
        <v>448</v>
      </c>
      <c r="F175" s="143"/>
      <c r="G175" s="144">
        <f t="shared" si="110"/>
        <v>0</v>
      </c>
      <c r="H175" s="145" t="str">
        <f t="shared" si="111"/>
        <v/>
      </c>
      <c r="I175" s="146">
        <f t="shared" si="114"/>
        <v>0</v>
      </c>
      <c r="J175" s="143"/>
      <c r="K175" s="147">
        <f t="shared" si="115"/>
        <v>0</v>
      </c>
      <c r="L175" s="148" t="str">
        <f t="shared" si="116"/>
        <v/>
      </c>
      <c r="M175" s="374">
        <f t="shared" si="117"/>
        <v>0</v>
      </c>
      <c r="N175" s="157">
        <f t="shared" si="112"/>
        <v>0</v>
      </c>
      <c r="O175" s="148" t="str">
        <f t="shared" si="113"/>
        <v/>
      </c>
      <c r="P175" s="148">
        <f t="shared" si="94"/>
        <v>0</v>
      </c>
      <c r="Q175" s="149"/>
      <c r="R175" s="161"/>
      <c r="S175" s="148"/>
      <c r="T175" s="372"/>
      <c r="U175" s="153"/>
      <c r="V175" s="148"/>
      <c r="W175" s="374"/>
      <c r="X175" s="148"/>
      <c r="Y175" s="148">
        <f t="shared" si="118"/>
        <v>0</v>
      </c>
      <c r="Z175" s="155"/>
      <c r="AA175" s="154"/>
      <c r="AB175" s="148">
        <f t="shared" si="119"/>
        <v>0</v>
      </c>
      <c r="AC175" s="374"/>
      <c r="AD175" s="153"/>
      <c r="AE175" s="148">
        <f t="shared" si="120"/>
        <v>0</v>
      </c>
      <c r="AF175" s="374"/>
    </row>
    <row r="176" spans="2:32" s="156" customFormat="1" ht="9.9499999999999993" customHeight="1">
      <c r="B176" s="325"/>
      <c r="C176" s="141" t="s">
        <v>456</v>
      </c>
      <c r="D176" s="142"/>
      <c r="E176" s="142"/>
      <c r="F176" s="143"/>
      <c r="G176" s="144">
        <f t="shared" si="110"/>
        <v>2375</v>
      </c>
      <c r="H176" s="145">
        <f t="shared" si="111"/>
        <v>20.138947368421054</v>
      </c>
      <c r="I176" s="146">
        <f t="shared" si="114"/>
        <v>47830</v>
      </c>
      <c r="J176" s="143"/>
      <c r="K176" s="147">
        <f t="shared" si="115"/>
        <v>1817.6</v>
      </c>
      <c r="L176" s="148">
        <f t="shared" si="116"/>
        <v>20</v>
      </c>
      <c r="M176" s="374">
        <f t="shared" si="117"/>
        <v>36352</v>
      </c>
      <c r="N176" s="157">
        <f t="shared" si="112"/>
        <v>557.4</v>
      </c>
      <c r="O176" s="148">
        <f t="shared" si="113"/>
        <v>20.592034445640476</v>
      </c>
      <c r="P176" s="148">
        <f t="shared" si="94"/>
        <v>11478</v>
      </c>
      <c r="Q176" s="149"/>
      <c r="R176" s="161">
        <v>1817.6</v>
      </c>
      <c r="S176" s="148">
        <v>20</v>
      </c>
      <c r="T176" s="372">
        <f>IFERROR(SUM(R176*S176), "")</f>
        <v>36352</v>
      </c>
      <c r="U176" s="153"/>
      <c r="V176" s="148"/>
      <c r="W176" s="374"/>
      <c r="X176" s="148"/>
      <c r="Y176" s="148">
        <f t="shared" si="118"/>
        <v>20</v>
      </c>
      <c r="Z176" s="155"/>
      <c r="AA176" s="154">
        <v>546.4</v>
      </c>
      <c r="AB176" s="148">
        <f t="shared" si="119"/>
        <v>20</v>
      </c>
      <c r="AC176" s="372">
        <f>IFERROR(SUM(AA176*AB176), "")</f>
        <v>10928</v>
      </c>
      <c r="AD176" s="153">
        <v>11</v>
      </c>
      <c r="AE176" s="148">
        <v>50</v>
      </c>
      <c r="AF176" s="372">
        <f t="shared" ref="AF176:AF181" si="121">IFERROR(SUM(AD176*AE176), "")</f>
        <v>550</v>
      </c>
    </row>
    <row r="177" spans="2:32" s="156" customFormat="1" ht="9.9499999999999993" customHeight="1">
      <c r="B177" s="325"/>
      <c r="C177" s="141" t="s">
        <v>433</v>
      </c>
      <c r="D177" s="142"/>
      <c r="E177" s="142"/>
      <c r="F177" s="143"/>
      <c r="G177" s="144">
        <f t="shared" si="110"/>
        <v>2375</v>
      </c>
      <c r="H177" s="145">
        <f t="shared" si="111"/>
        <v>31.018947368421053</v>
      </c>
      <c r="I177" s="146">
        <f t="shared" si="114"/>
        <v>73670</v>
      </c>
      <c r="J177" s="143"/>
      <c r="K177" s="147">
        <f t="shared" si="115"/>
        <v>1817.6</v>
      </c>
      <c r="L177" s="148">
        <f t="shared" si="116"/>
        <v>30</v>
      </c>
      <c r="M177" s="374">
        <f t="shared" si="117"/>
        <v>54528</v>
      </c>
      <c r="N177" s="157">
        <f t="shared" si="112"/>
        <v>557.4</v>
      </c>
      <c r="O177" s="148">
        <f t="shared" si="113"/>
        <v>34.341585934696809</v>
      </c>
      <c r="P177" s="148">
        <f t="shared" si="94"/>
        <v>19142</v>
      </c>
      <c r="Q177" s="149"/>
      <c r="R177" s="161">
        <v>1817.6</v>
      </c>
      <c r="S177" s="148">
        <v>30</v>
      </c>
      <c r="T177" s="372">
        <f>IFERROR(SUM(R177*S177), "")</f>
        <v>54528</v>
      </c>
      <c r="U177" s="153"/>
      <c r="V177" s="148"/>
      <c r="W177" s="374"/>
      <c r="X177" s="148"/>
      <c r="Y177" s="148">
        <f t="shared" si="118"/>
        <v>30</v>
      </c>
      <c r="Z177" s="155"/>
      <c r="AA177" s="154">
        <v>546.4</v>
      </c>
      <c r="AB177" s="148">
        <f t="shared" si="119"/>
        <v>30</v>
      </c>
      <c r="AC177" s="372">
        <f>IFERROR(SUM(AA177*AB177), "")</f>
        <v>16392</v>
      </c>
      <c r="AD177" s="153">
        <v>11</v>
      </c>
      <c r="AE177" s="148">
        <v>250</v>
      </c>
      <c r="AF177" s="372">
        <f t="shared" si="121"/>
        <v>2750</v>
      </c>
    </row>
    <row r="178" spans="2:32" s="156" customFormat="1" ht="9.9499999999999993" customHeight="1">
      <c r="B178" s="325"/>
      <c r="C178" s="141" t="s">
        <v>457</v>
      </c>
      <c r="D178" s="142"/>
      <c r="E178" s="142" t="s">
        <v>458</v>
      </c>
      <c r="F178" s="143"/>
      <c r="G178" s="144">
        <f t="shared" si="110"/>
        <v>8.4</v>
      </c>
      <c r="H178" s="145">
        <f t="shared" si="111"/>
        <v>2400</v>
      </c>
      <c r="I178" s="146">
        <f t="shared" si="114"/>
        <v>20160</v>
      </c>
      <c r="J178" s="143"/>
      <c r="K178" s="147">
        <f t="shared" si="115"/>
        <v>0</v>
      </c>
      <c r="L178" s="148" t="str">
        <f t="shared" si="116"/>
        <v/>
      </c>
      <c r="M178" s="374">
        <f t="shared" si="117"/>
        <v>0</v>
      </c>
      <c r="N178" s="157">
        <f t="shared" si="112"/>
        <v>8.4</v>
      </c>
      <c r="O178" s="148">
        <f t="shared" si="113"/>
        <v>2400</v>
      </c>
      <c r="P178" s="148">
        <f t="shared" si="94"/>
        <v>20160</v>
      </c>
      <c r="Q178" s="149"/>
      <c r="R178" s="161"/>
      <c r="S178" s="148"/>
      <c r="T178" s="372"/>
      <c r="U178" s="153"/>
      <c r="V178" s="148"/>
      <c r="W178" s="374"/>
      <c r="X178" s="148"/>
      <c r="Y178" s="148"/>
      <c r="Z178" s="155"/>
      <c r="AA178" s="154"/>
      <c r="AB178" s="148"/>
      <c r="AC178" s="372"/>
      <c r="AD178" s="153">
        <v>8.4</v>
      </c>
      <c r="AE178" s="148">
        <v>2400</v>
      </c>
      <c r="AF178" s="372">
        <f t="shared" si="121"/>
        <v>20160</v>
      </c>
    </row>
    <row r="179" spans="2:32" s="156" customFormat="1" ht="9.9499999999999993" customHeight="1">
      <c r="B179" s="325"/>
      <c r="C179" s="141" t="s">
        <v>459</v>
      </c>
      <c r="D179" s="142"/>
      <c r="E179" s="142" t="s">
        <v>460</v>
      </c>
      <c r="F179" s="143"/>
      <c r="G179" s="144">
        <f t="shared" si="110"/>
        <v>767.4</v>
      </c>
      <c r="H179" s="145">
        <f t="shared" si="111"/>
        <v>830</v>
      </c>
      <c r="I179" s="146">
        <f t="shared" si="114"/>
        <v>636942</v>
      </c>
      <c r="J179" s="143"/>
      <c r="K179" s="147">
        <f t="shared" si="115"/>
        <v>568</v>
      </c>
      <c r="L179" s="148">
        <f t="shared" si="116"/>
        <v>830</v>
      </c>
      <c r="M179" s="374">
        <f t="shared" si="117"/>
        <v>471440</v>
      </c>
      <c r="N179" s="157">
        <f t="shared" si="112"/>
        <v>199.4</v>
      </c>
      <c r="O179" s="148">
        <f t="shared" si="113"/>
        <v>830</v>
      </c>
      <c r="P179" s="148">
        <f t="shared" si="94"/>
        <v>165502</v>
      </c>
      <c r="Q179" s="149"/>
      <c r="R179" s="161">
        <v>568</v>
      </c>
      <c r="S179" s="148">
        <v>830</v>
      </c>
      <c r="T179" s="372">
        <f>IFERROR(SUM(R179*S179), "")</f>
        <v>471440</v>
      </c>
      <c r="U179" s="153"/>
      <c r="V179" s="148"/>
      <c r="W179" s="374"/>
      <c r="X179" s="148"/>
      <c r="Y179" s="148">
        <f>IFERROR(SUM(S179), "")</f>
        <v>830</v>
      </c>
      <c r="Z179" s="155"/>
      <c r="AA179" s="154">
        <v>190.9</v>
      </c>
      <c r="AB179" s="148">
        <f>IFERROR(SUM(S179), "")</f>
        <v>830</v>
      </c>
      <c r="AC179" s="372">
        <f>IFERROR(SUM(AA179*AB179), "")</f>
        <v>158447</v>
      </c>
      <c r="AD179" s="153">
        <v>8.5</v>
      </c>
      <c r="AE179" s="148">
        <f>IFERROR(SUM(S179), "")</f>
        <v>830</v>
      </c>
      <c r="AF179" s="372">
        <f t="shared" si="121"/>
        <v>7055</v>
      </c>
    </row>
    <row r="180" spans="2:32" s="156" customFormat="1" ht="9.9499999999999993" customHeight="1">
      <c r="B180" s="325"/>
      <c r="C180" s="141" t="s">
        <v>437</v>
      </c>
      <c r="D180" s="142"/>
      <c r="E180" s="142" t="s">
        <v>460</v>
      </c>
      <c r="F180" s="143"/>
      <c r="G180" s="144">
        <f t="shared" si="110"/>
        <v>1622.1</v>
      </c>
      <c r="H180" s="145">
        <f t="shared" si="111"/>
        <v>830</v>
      </c>
      <c r="I180" s="146">
        <f t="shared" si="114"/>
        <v>1346343</v>
      </c>
      <c r="J180" s="143"/>
      <c r="K180" s="147">
        <f t="shared" si="115"/>
        <v>1249.5999999999999</v>
      </c>
      <c r="L180" s="148">
        <f t="shared" si="116"/>
        <v>830</v>
      </c>
      <c r="M180" s="374">
        <f t="shared" si="117"/>
        <v>1037167.9999999999</v>
      </c>
      <c r="N180" s="157">
        <f t="shared" si="112"/>
        <v>372.5</v>
      </c>
      <c r="O180" s="148">
        <f t="shared" si="113"/>
        <v>830</v>
      </c>
      <c r="P180" s="148">
        <f t="shared" si="94"/>
        <v>309175</v>
      </c>
      <c r="Q180" s="149"/>
      <c r="R180" s="161">
        <v>1249.5999999999999</v>
      </c>
      <c r="S180" s="148">
        <v>830</v>
      </c>
      <c r="T180" s="372">
        <f>IFERROR(SUM(R180*S180), "")</f>
        <v>1037167.9999999999</v>
      </c>
      <c r="U180" s="153"/>
      <c r="V180" s="148"/>
      <c r="W180" s="374"/>
      <c r="X180" s="148"/>
      <c r="Y180" s="148">
        <f>IFERROR(SUM(S180), "")</f>
        <v>830</v>
      </c>
      <c r="Z180" s="155"/>
      <c r="AA180" s="154">
        <v>355.5</v>
      </c>
      <c r="AB180" s="148">
        <f>IFERROR(SUM(S180), "")</f>
        <v>830</v>
      </c>
      <c r="AC180" s="372">
        <f>IFERROR(SUM(AA180*AB180), "")</f>
        <v>295065</v>
      </c>
      <c r="AD180" s="153">
        <v>17</v>
      </c>
      <c r="AE180" s="148">
        <f>IFERROR(SUM(S180), "")</f>
        <v>830</v>
      </c>
      <c r="AF180" s="372">
        <f t="shared" si="121"/>
        <v>14110</v>
      </c>
    </row>
    <row r="181" spans="2:32" s="156" customFormat="1" ht="9.9499999999999993" customHeight="1">
      <c r="B181" s="325"/>
      <c r="C181" s="141" t="s">
        <v>451</v>
      </c>
      <c r="D181" s="142"/>
      <c r="E181" s="142" t="s">
        <v>461</v>
      </c>
      <c r="F181" s="143"/>
      <c r="G181" s="144">
        <f t="shared" si="110"/>
        <v>135</v>
      </c>
      <c r="H181" s="145">
        <f t="shared" si="111"/>
        <v>500</v>
      </c>
      <c r="I181" s="146">
        <f t="shared" si="114"/>
        <v>67500</v>
      </c>
      <c r="J181" s="143"/>
      <c r="K181" s="147">
        <f t="shared" si="115"/>
        <v>98</v>
      </c>
      <c r="L181" s="148">
        <f t="shared" si="116"/>
        <v>500</v>
      </c>
      <c r="M181" s="374">
        <f t="shared" si="117"/>
        <v>49000</v>
      </c>
      <c r="N181" s="157">
        <f t="shared" si="112"/>
        <v>37</v>
      </c>
      <c r="O181" s="148">
        <f t="shared" si="113"/>
        <v>500</v>
      </c>
      <c r="P181" s="148">
        <f t="shared" si="94"/>
        <v>18500</v>
      </c>
      <c r="Q181" s="149"/>
      <c r="R181" s="161">
        <v>98</v>
      </c>
      <c r="S181" s="148">
        <v>500</v>
      </c>
      <c r="T181" s="372">
        <f>IFERROR(SUM(R181*S181), "")</f>
        <v>49000</v>
      </c>
      <c r="U181" s="153"/>
      <c r="V181" s="148"/>
      <c r="W181" s="374"/>
      <c r="X181" s="148"/>
      <c r="Y181" s="148">
        <f>IFERROR(SUM(S181), "")</f>
        <v>500</v>
      </c>
      <c r="Z181" s="155"/>
      <c r="AA181" s="154">
        <v>35</v>
      </c>
      <c r="AB181" s="148">
        <f>IFERROR(SUM(S181), "")</f>
        <v>500</v>
      </c>
      <c r="AC181" s="372">
        <f>IFERROR(SUM(AA181*AB181), "")</f>
        <v>17500</v>
      </c>
      <c r="AD181" s="153">
        <v>2</v>
      </c>
      <c r="AE181" s="148">
        <f>IFERROR(SUM(S181), "")</f>
        <v>500</v>
      </c>
      <c r="AF181" s="372">
        <f t="shared" si="121"/>
        <v>1000</v>
      </c>
    </row>
    <row r="182" spans="2:32" s="156" customFormat="1" ht="9.9499999999999993" customHeight="1">
      <c r="B182" s="325"/>
      <c r="C182" s="141"/>
      <c r="D182" s="142"/>
      <c r="E182" s="142"/>
      <c r="F182" s="143"/>
      <c r="G182" s="144">
        <f t="shared" si="110"/>
        <v>0</v>
      </c>
      <c r="H182" s="145" t="str">
        <f t="shared" si="111"/>
        <v/>
      </c>
      <c r="I182" s="146">
        <f t="shared" si="114"/>
        <v>2192445</v>
      </c>
      <c r="J182" s="143"/>
      <c r="K182" s="147">
        <f t="shared" si="115"/>
        <v>0</v>
      </c>
      <c r="L182" s="148" t="str">
        <f t="shared" si="116"/>
        <v/>
      </c>
      <c r="M182" s="374">
        <f t="shared" si="117"/>
        <v>1648488</v>
      </c>
      <c r="N182" s="157">
        <f t="shared" si="112"/>
        <v>0</v>
      </c>
      <c r="O182" s="148" t="str">
        <f t="shared" si="113"/>
        <v/>
      </c>
      <c r="P182" s="148">
        <f t="shared" si="94"/>
        <v>543957</v>
      </c>
      <c r="Q182" s="149"/>
      <c r="R182" s="190"/>
      <c r="S182" s="186" t="s">
        <v>238</v>
      </c>
      <c r="T182" s="378">
        <f>IFERROR(SUM(T176:T181), "")</f>
        <v>1648488</v>
      </c>
      <c r="U182" s="182"/>
      <c r="V182" s="186" t="s">
        <v>238</v>
      </c>
      <c r="W182" s="378">
        <f>IFERROR(SUM(W176:W181), "")</f>
        <v>0</v>
      </c>
      <c r="X182" s="183"/>
      <c r="Y182" s="186" t="s">
        <v>238</v>
      </c>
      <c r="Z182" s="187">
        <f>IFERROR(SUM(Z176:Z181), "")</f>
        <v>0</v>
      </c>
      <c r="AA182" s="154"/>
      <c r="AB182" s="186" t="s">
        <v>238</v>
      </c>
      <c r="AC182" s="378">
        <f>IFERROR(SUM(AC176:AC181), "")</f>
        <v>498332</v>
      </c>
      <c r="AD182" s="153"/>
      <c r="AE182" s="186" t="s">
        <v>238</v>
      </c>
      <c r="AF182" s="378">
        <f>IFERROR(SUM(AF176:AF181), "")</f>
        <v>45625</v>
      </c>
    </row>
    <row r="183" spans="2:32" s="156" customFormat="1" ht="9.9499999999999993" customHeight="1">
      <c r="B183" s="325"/>
      <c r="C183" s="141"/>
      <c r="D183" s="142"/>
      <c r="E183" s="142"/>
      <c r="F183" s="143"/>
      <c r="G183" s="144">
        <f t="shared" si="110"/>
        <v>0</v>
      </c>
      <c r="H183" s="145" t="str">
        <f t="shared" si="111"/>
        <v/>
      </c>
      <c r="I183" s="146">
        <f t="shared" si="114"/>
        <v>0</v>
      </c>
      <c r="J183" s="143"/>
      <c r="K183" s="147">
        <f t="shared" si="115"/>
        <v>0</v>
      </c>
      <c r="L183" s="148" t="str">
        <f t="shared" si="116"/>
        <v/>
      </c>
      <c r="M183" s="374">
        <f t="shared" si="117"/>
        <v>0</v>
      </c>
      <c r="N183" s="157">
        <f t="shared" si="112"/>
        <v>0</v>
      </c>
      <c r="O183" s="148" t="str">
        <f t="shared" si="113"/>
        <v/>
      </c>
      <c r="P183" s="148">
        <f t="shared" si="94"/>
        <v>0</v>
      </c>
      <c r="Q183" s="149"/>
      <c r="R183" s="161"/>
      <c r="S183" s="162"/>
      <c r="T183" s="375"/>
      <c r="U183" s="153"/>
      <c r="V183" s="148">
        <f>IFERROR(SUM(S183), "")</f>
        <v>0</v>
      </c>
      <c r="W183" s="374"/>
      <c r="X183" s="148"/>
      <c r="Y183" s="148">
        <f>IFERROR(SUM(S183), "")</f>
        <v>0</v>
      </c>
      <c r="Z183" s="155"/>
      <c r="AA183" s="154"/>
      <c r="AB183" s="148">
        <f>IFERROR(SUM(S183), "")</f>
        <v>0</v>
      </c>
      <c r="AC183" s="374"/>
      <c r="AD183" s="153"/>
      <c r="AE183" s="148">
        <f>IFERROR(SUM(S183), "")</f>
        <v>0</v>
      </c>
      <c r="AF183" s="374"/>
    </row>
    <row r="184" spans="2:32" s="156" customFormat="1" ht="9.9499999999999993" customHeight="1">
      <c r="B184" s="325"/>
      <c r="C184" s="141" t="s">
        <v>462</v>
      </c>
      <c r="D184" s="142"/>
      <c r="E184" s="142"/>
      <c r="F184" s="143"/>
      <c r="G184" s="144">
        <f t="shared" si="110"/>
        <v>0</v>
      </c>
      <c r="H184" s="145" t="str">
        <f t="shared" si="111"/>
        <v/>
      </c>
      <c r="I184" s="146">
        <f t="shared" si="114"/>
        <v>0</v>
      </c>
      <c r="J184" s="143"/>
      <c r="K184" s="147">
        <f t="shared" si="115"/>
        <v>0</v>
      </c>
      <c r="L184" s="148" t="str">
        <f t="shared" si="116"/>
        <v/>
      </c>
      <c r="M184" s="374">
        <f t="shared" si="117"/>
        <v>0</v>
      </c>
      <c r="N184" s="157">
        <f t="shared" si="112"/>
        <v>0</v>
      </c>
      <c r="O184" s="148" t="str">
        <f t="shared" si="113"/>
        <v/>
      </c>
      <c r="P184" s="148">
        <f t="shared" si="94"/>
        <v>0</v>
      </c>
      <c r="Q184" s="149"/>
      <c r="R184" s="161"/>
      <c r="S184" s="148"/>
      <c r="T184" s="372"/>
      <c r="U184" s="153"/>
      <c r="V184" s="148">
        <f>IFERROR(SUM(S184), "")</f>
        <v>0</v>
      </c>
      <c r="W184" s="374"/>
      <c r="X184" s="148"/>
      <c r="Y184" s="148">
        <f>IFERROR(SUM(S184), "")</f>
        <v>0</v>
      </c>
      <c r="Z184" s="155"/>
      <c r="AA184" s="154"/>
      <c r="AB184" s="148">
        <f>IFERROR(SUM(S184), "")</f>
        <v>0</v>
      </c>
      <c r="AC184" s="374"/>
      <c r="AD184" s="153"/>
      <c r="AE184" s="148">
        <f>IFERROR(SUM(S184), "")</f>
        <v>0</v>
      </c>
      <c r="AF184" s="374"/>
    </row>
    <row r="185" spans="2:32" s="156" customFormat="1" ht="9.75" customHeight="1">
      <c r="B185" s="325"/>
      <c r="C185" s="141"/>
      <c r="D185" s="142"/>
      <c r="E185" s="142"/>
      <c r="F185" s="143"/>
      <c r="G185" s="144">
        <f t="shared" si="110"/>
        <v>0</v>
      </c>
      <c r="H185" s="145" t="str">
        <f t="shared" si="111"/>
        <v/>
      </c>
      <c r="I185" s="146">
        <f t="shared" si="114"/>
        <v>0</v>
      </c>
      <c r="J185" s="143"/>
      <c r="K185" s="147">
        <f t="shared" si="115"/>
        <v>0</v>
      </c>
      <c r="L185" s="148" t="str">
        <f t="shared" si="116"/>
        <v/>
      </c>
      <c r="M185" s="374">
        <f t="shared" si="117"/>
        <v>0</v>
      </c>
      <c r="N185" s="157">
        <f t="shared" si="112"/>
        <v>0</v>
      </c>
      <c r="O185" s="148" t="str">
        <f t="shared" si="113"/>
        <v/>
      </c>
      <c r="P185" s="148">
        <f t="shared" si="94"/>
        <v>0</v>
      </c>
      <c r="Q185" s="149"/>
      <c r="R185" s="161"/>
      <c r="S185" s="148"/>
      <c r="T185" s="372"/>
      <c r="U185" s="153"/>
      <c r="V185" s="148"/>
      <c r="W185" s="374"/>
      <c r="X185" s="148"/>
      <c r="Y185" s="148"/>
      <c r="Z185" s="155"/>
      <c r="AA185" s="154"/>
      <c r="AB185" s="148"/>
      <c r="AC185" s="374"/>
      <c r="AD185" s="153"/>
      <c r="AE185" s="148"/>
      <c r="AF185" s="374"/>
    </row>
    <row r="186" spans="2:32" s="156" customFormat="1" ht="9" customHeight="1">
      <c r="B186" s="325"/>
      <c r="C186" s="141" t="s">
        <v>463</v>
      </c>
      <c r="D186" s="142"/>
      <c r="E186" s="142" t="s">
        <v>429</v>
      </c>
      <c r="F186" s="143"/>
      <c r="G186" s="144">
        <f t="shared" si="110"/>
        <v>0</v>
      </c>
      <c r="H186" s="145" t="str">
        <f t="shared" si="111"/>
        <v/>
      </c>
      <c r="I186" s="146">
        <f t="shared" si="114"/>
        <v>0</v>
      </c>
      <c r="J186" s="143"/>
      <c r="K186" s="147">
        <f t="shared" si="115"/>
        <v>0</v>
      </c>
      <c r="L186" s="148" t="str">
        <f t="shared" si="116"/>
        <v/>
      </c>
      <c r="M186" s="374">
        <f t="shared" si="117"/>
        <v>0</v>
      </c>
      <c r="N186" s="157">
        <f t="shared" si="112"/>
        <v>0</v>
      </c>
      <c r="O186" s="148" t="str">
        <f t="shared" si="113"/>
        <v/>
      </c>
      <c r="P186" s="148">
        <f t="shared" si="94"/>
        <v>0</v>
      </c>
      <c r="Q186" s="149"/>
      <c r="R186" s="161"/>
      <c r="S186" s="148"/>
      <c r="T186" s="372"/>
      <c r="U186" s="153"/>
      <c r="V186" s="148"/>
      <c r="W186" s="374"/>
      <c r="X186" s="148"/>
      <c r="Y186" s="148"/>
      <c r="Z186" s="155"/>
      <c r="AA186" s="154"/>
      <c r="AB186" s="148"/>
      <c r="AC186" s="374"/>
      <c r="AD186" s="153"/>
      <c r="AE186" s="148"/>
      <c r="AF186" s="374"/>
    </row>
    <row r="187" spans="2:32" s="156" customFormat="1" ht="9.9499999999999993" customHeight="1">
      <c r="B187" s="325"/>
      <c r="C187" s="141" t="s">
        <v>430</v>
      </c>
      <c r="D187" s="142"/>
      <c r="E187" s="142"/>
      <c r="F187" s="143"/>
      <c r="G187" s="144">
        <f t="shared" ref="G187:G218" si="122">IFERROR(SUM(K187+N187), "")</f>
        <v>129.9</v>
      </c>
      <c r="H187" s="145">
        <f t="shared" ref="H187:H218" si="123">IFERROR(SUM(I187/G187), "")</f>
        <v>50</v>
      </c>
      <c r="I187" s="146">
        <f t="shared" si="114"/>
        <v>6495</v>
      </c>
      <c r="J187" s="143"/>
      <c r="K187" s="147">
        <f t="shared" si="115"/>
        <v>129.9</v>
      </c>
      <c r="L187" s="148">
        <f t="shared" si="116"/>
        <v>50</v>
      </c>
      <c r="M187" s="374">
        <f t="shared" si="117"/>
        <v>6495</v>
      </c>
      <c r="N187" s="157">
        <f t="shared" ref="N187:N218" si="124">IFERROR(SUM(AA187+AD187), "")</f>
        <v>0</v>
      </c>
      <c r="O187" s="148" t="str">
        <f t="shared" ref="O187:O218" si="125">IFERROR(SUM(P187/N187), "")</f>
        <v/>
      </c>
      <c r="P187" s="148">
        <f t="shared" si="94"/>
        <v>0</v>
      </c>
      <c r="Q187" s="149"/>
      <c r="R187" s="161"/>
      <c r="S187" s="148"/>
      <c r="T187" s="372"/>
      <c r="U187" s="153">
        <v>104.4</v>
      </c>
      <c r="V187" s="148">
        <v>50</v>
      </c>
      <c r="W187" s="372">
        <f t="shared" ref="W187:W195" si="126">IFERROR(SUM(U187*V187), "")</f>
        <v>5220</v>
      </c>
      <c r="X187" s="153">
        <v>25.5</v>
      </c>
      <c r="Y187" s="148">
        <v>50</v>
      </c>
      <c r="Z187" s="152">
        <f t="shared" ref="Z187:Z195" si="127">IFERROR(SUM(X187*Y187), "")</f>
        <v>1275</v>
      </c>
      <c r="AA187" s="154"/>
      <c r="AB187" s="148"/>
      <c r="AC187" s="374"/>
      <c r="AD187" s="153"/>
      <c r="AE187" s="148"/>
      <c r="AF187" s="374"/>
    </row>
    <row r="188" spans="2:32" s="156" customFormat="1" ht="9.9499999999999993" customHeight="1">
      <c r="B188" s="325"/>
      <c r="C188" s="141" t="s">
        <v>431</v>
      </c>
      <c r="D188" s="142"/>
      <c r="E188" s="142" t="s">
        <v>432</v>
      </c>
      <c r="F188" s="143"/>
      <c r="G188" s="144">
        <f t="shared" si="122"/>
        <v>129.9</v>
      </c>
      <c r="H188" s="145">
        <f t="shared" si="123"/>
        <v>2500</v>
      </c>
      <c r="I188" s="146">
        <f t="shared" si="114"/>
        <v>324750</v>
      </c>
      <c r="J188" s="143"/>
      <c r="K188" s="147">
        <f t="shared" si="115"/>
        <v>129.9</v>
      </c>
      <c r="L188" s="148">
        <f t="shared" si="116"/>
        <v>2500</v>
      </c>
      <c r="M188" s="374">
        <f t="shared" si="117"/>
        <v>324750</v>
      </c>
      <c r="N188" s="157">
        <f t="shared" si="124"/>
        <v>0</v>
      </c>
      <c r="O188" s="148" t="str">
        <f t="shared" si="125"/>
        <v/>
      </c>
      <c r="P188" s="148">
        <f t="shared" si="94"/>
        <v>0</v>
      </c>
      <c r="Q188" s="149"/>
      <c r="R188" s="161"/>
      <c r="S188" s="148"/>
      <c r="T188" s="372"/>
      <c r="U188" s="153">
        <v>104.4</v>
      </c>
      <c r="V188" s="148">
        <v>2500</v>
      </c>
      <c r="W188" s="372">
        <f t="shared" si="126"/>
        <v>261000</v>
      </c>
      <c r="X188" s="153">
        <v>25.5</v>
      </c>
      <c r="Y188" s="148">
        <v>2500</v>
      </c>
      <c r="Z188" s="152">
        <f t="shared" si="127"/>
        <v>63750</v>
      </c>
      <c r="AA188" s="154"/>
      <c r="AB188" s="148"/>
      <c r="AC188" s="374"/>
      <c r="AD188" s="153"/>
      <c r="AE188" s="148"/>
      <c r="AF188" s="374"/>
    </row>
    <row r="189" spans="2:32" s="156" customFormat="1" ht="9.9499999999999993" customHeight="1">
      <c r="B189" s="325"/>
      <c r="C189" s="141" t="s">
        <v>433</v>
      </c>
      <c r="D189" s="142"/>
      <c r="E189" s="156" t="s">
        <v>434</v>
      </c>
      <c r="F189" s="143"/>
      <c r="G189" s="144">
        <f t="shared" si="122"/>
        <v>129.9</v>
      </c>
      <c r="H189" s="145">
        <f t="shared" si="123"/>
        <v>500</v>
      </c>
      <c r="I189" s="146">
        <f t="shared" si="114"/>
        <v>64950</v>
      </c>
      <c r="J189" s="143"/>
      <c r="K189" s="147">
        <f t="shared" si="115"/>
        <v>129.9</v>
      </c>
      <c r="L189" s="148">
        <f t="shared" si="116"/>
        <v>500</v>
      </c>
      <c r="M189" s="374">
        <f t="shared" si="117"/>
        <v>64950</v>
      </c>
      <c r="N189" s="157">
        <f t="shared" si="124"/>
        <v>0</v>
      </c>
      <c r="O189" s="148" t="str">
        <f t="shared" si="125"/>
        <v/>
      </c>
      <c r="P189" s="148">
        <f t="shared" si="94"/>
        <v>0</v>
      </c>
      <c r="Q189" s="149"/>
      <c r="R189" s="161"/>
      <c r="S189" s="148"/>
      <c r="T189" s="372"/>
      <c r="U189" s="153">
        <v>104.4</v>
      </c>
      <c r="V189" s="148">
        <v>500</v>
      </c>
      <c r="W189" s="372">
        <f t="shared" si="126"/>
        <v>52200</v>
      </c>
      <c r="X189" s="153">
        <v>25.5</v>
      </c>
      <c r="Y189" s="148">
        <v>500</v>
      </c>
      <c r="Z189" s="152">
        <f t="shared" si="127"/>
        <v>12750</v>
      </c>
      <c r="AA189" s="154"/>
      <c r="AB189" s="148"/>
      <c r="AC189" s="374"/>
      <c r="AD189" s="153"/>
      <c r="AE189" s="148"/>
      <c r="AF189" s="374"/>
    </row>
    <row r="190" spans="2:32" s="156" customFormat="1" ht="9.9499999999999993" customHeight="1">
      <c r="B190" s="325"/>
      <c r="C190" s="141" t="s">
        <v>435</v>
      </c>
      <c r="D190" s="142"/>
      <c r="E190" s="142" t="s">
        <v>436</v>
      </c>
      <c r="F190" s="143"/>
      <c r="G190" s="144">
        <f t="shared" si="122"/>
        <v>97</v>
      </c>
      <c r="H190" s="145">
        <f t="shared" si="123"/>
        <v>4300</v>
      </c>
      <c r="I190" s="146">
        <f t="shared" si="114"/>
        <v>417100</v>
      </c>
      <c r="J190" s="143"/>
      <c r="K190" s="147">
        <f t="shared" si="115"/>
        <v>97</v>
      </c>
      <c r="L190" s="148">
        <f t="shared" si="116"/>
        <v>4300</v>
      </c>
      <c r="M190" s="374">
        <f t="shared" si="117"/>
        <v>417100</v>
      </c>
      <c r="N190" s="157">
        <f t="shared" si="124"/>
        <v>0</v>
      </c>
      <c r="O190" s="148" t="str">
        <f t="shared" si="125"/>
        <v/>
      </c>
      <c r="P190" s="148">
        <f t="shared" si="94"/>
        <v>0</v>
      </c>
      <c r="Q190" s="149"/>
      <c r="R190" s="161"/>
      <c r="S190" s="148"/>
      <c r="T190" s="372"/>
      <c r="U190" s="153">
        <v>77.400000000000006</v>
      </c>
      <c r="V190" s="148">
        <v>4300</v>
      </c>
      <c r="W190" s="372">
        <f t="shared" si="126"/>
        <v>332820</v>
      </c>
      <c r="X190" s="153">
        <v>19.600000000000001</v>
      </c>
      <c r="Y190" s="148">
        <v>4300</v>
      </c>
      <c r="Z190" s="152">
        <f t="shared" si="127"/>
        <v>84280</v>
      </c>
      <c r="AA190" s="154"/>
      <c r="AB190" s="148"/>
      <c r="AC190" s="374"/>
      <c r="AD190" s="153"/>
      <c r="AE190" s="148"/>
      <c r="AF190" s="374"/>
    </row>
    <row r="191" spans="2:32" s="156" customFormat="1" ht="9.9499999999999993" customHeight="1">
      <c r="B191" s="325"/>
      <c r="C191" s="141" t="s">
        <v>437</v>
      </c>
      <c r="D191" s="142"/>
      <c r="E191" s="142" t="s">
        <v>438</v>
      </c>
      <c r="F191" s="143"/>
      <c r="G191" s="144">
        <f t="shared" si="122"/>
        <v>32.9</v>
      </c>
      <c r="H191" s="145">
        <f t="shared" si="123"/>
        <v>4300</v>
      </c>
      <c r="I191" s="146">
        <f t="shared" si="114"/>
        <v>141470</v>
      </c>
      <c r="J191" s="143"/>
      <c r="K191" s="147">
        <f t="shared" si="115"/>
        <v>32.9</v>
      </c>
      <c r="L191" s="148">
        <f t="shared" si="116"/>
        <v>4300</v>
      </c>
      <c r="M191" s="374">
        <f t="shared" si="117"/>
        <v>141470</v>
      </c>
      <c r="N191" s="157">
        <f t="shared" si="124"/>
        <v>0</v>
      </c>
      <c r="O191" s="148" t="str">
        <f t="shared" si="125"/>
        <v/>
      </c>
      <c r="P191" s="148">
        <f t="shared" si="94"/>
        <v>0</v>
      </c>
      <c r="Q191" s="149"/>
      <c r="R191" s="161"/>
      <c r="S191" s="148"/>
      <c r="T191" s="372"/>
      <c r="U191" s="153">
        <v>27</v>
      </c>
      <c r="V191" s="148">
        <v>4300</v>
      </c>
      <c r="W191" s="372">
        <f t="shared" si="126"/>
        <v>116100</v>
      </c>
      <c r="X191" s="153">
        <v>5.9</v>
      </c>
      <c r="Y191" s="148">
        <v>4300</v>
      </c>
      <c r="Z191" s="152">
        <f t="shared" si="127"/>
        <v>25370</v>
      </c>
      <c r="AA191" s="154"/>
      <c r="AB191" s="148"/>
      <c r="AC191" s="374"/>
      <c r="AD191" s="153"/>
      <c r="AE191" s="148"/>
      <c r="AF191" s="374"/>
    </row>
    <row r="192" spans="2:32" s="156" customFormat="1" ht="9.9499999999999993" customHeight="1">
      <c r="B192" s="325"/>
      <c r="C192" s="141" t="s">
        <v>439</v>
      </c>
      <c r="D192" s="142"/>
      <c r="E192" s="142" t="s">
        <v>440</v>
      </c>
      <c r="F192" s="143"/>
      <c r="G192" s="144">
        <f t="shared" si="122"/>
        <v>109.6</v>
      </c>
      <c r="H192" s="145">
        <f t="shared" si="123"/>
        <v>1500</v>
      </c>
      <c r="I192" s="146">
        <f t="shared" si="114"/>
        <v>164400</v>
      </c>
      <c r="J192" s="143"/>
      <c r="K192" s="147">
        <f t="shared" si="115"/>
        <v>109.6</v>
      </c>
      <c r="L192" s="148">
        <f t="shared" si="116"/>
        <v>1500</v>
      </c>
      <c r="M192" s="374">
        <f t="shared" si="117"/>
        <v>164400</v>
      </c>
      <c r="N192" s="157">
        <f t="shared" si="124"/>
        <v>0</v>
      </c>
      <c r="O192" s="148" t="str">
        <f t="shared" si="125"/>
        <v/>
      </c>
      <c r="P192" s="148">
        <f t="shared" si="94"/>
        <v>0</v>
      </c>
      <c r="Q192" s="149"/>
      <c r="R192" s="161"/>
      <c r="S192" s="148"/>
      <c r="T192" s="372"/>
      <c r="U192" s="153">
        <v>90</v>
      </c>
      <c r="V192" s="148">
        <v>1500</v>
      </c>
      <c r="W192" s="372">
        <f t="shared" si="126"/>
        <v>135000</v>
      </c>
      <c r="X192" s="153">
        <v>19.600000000000001</v>
      </c>
      <c r="Y192" s="148">
        <v>1500</v>
      </c>
      <c r="Z192" s="152">
        <f t="shared" si="127"/>
        <v>29400.000000000004</v>
      </c>
      <c r="AA192" s="154"/>
      <c r="AB192" s="148"/>
      <c r="AC192" s="374"/>
      <c r="AD192" s="153"/>
      <c r="AE192" s="148"/>
      <c r="AF192" s="374"/>
    </row>
    <row r="193" spans="2:32" s="156" customFormat="1" ht="9.9499999999999993" customHeight="1">
      <c r="B193" s="325"/>
      <c r="C193" s="141" t="s">
        <v>441</v>
      </c>
      <c r="D193" s="142"/>
      <c r="E193" s="142"/>
      <c r="F193" s="143"/>
      <c r="G193" s="144">
        <f t="shared" si="122"/>
        <v>28.6</v>
      </c>
      <c r="H193" s="145">
        <f t="shared" si="123"/>
        <v>300</v>
      </c>
      <c r="I193" s="146">
        <f t="shared" si="114"/>
        <v>8580</v>
      </c>
      <c r="J193" s="143"/>
      <c r="K193" s="147">
        <f t="shared" si="115"/>
        <v>28.6</v>
      </c>
      <c r="L193" s="148">
        <f t="shared" si="116"/>
        <v>300</v>
      </c>
      <c r="M193" s="374">
        <f t="shared" si="117"/>
        <v>8580</v>
      </c>
      <c r="N193" s="157">
        <f t="shared" si="124"/>
        <v>0</v>
      </c>
      <c r="O193" s="148" t="str">
        <f t="shared" si="125"/>
        <v/>
      </c>
      <c r="P193" s="148">
        <f t="shared" si="94"/>
        <v>0</v>
      </c>
      <c r="Q193" s="149"/>
      <c r="R193" s="161"/>
      <c r="S193" s="148"/>
      <c r="T193" s="372"/>
      <c r="U193" s="153">
        <v>9</v>
      </c>
      <c r="V193" s="148">
        <v>300</v>
      </c>
      <c r="W193" s="372">
        <f t="shared" si="126"/>
        <v>2700</v>
      </c>
      <c r="X193" s="153">
        <v>19.600000000000001</v>
      </c>
      <c r="Y193" s="148">
        <v>300</v>
      </c>
      <c r="Z193" s="152">
        <f t="shared" si="127"/>
        <v>5880</v>
      </c>
      <c r="AA193" s="154"/>
      <c r="AB193" s="148"/>
      <c r="AC193" s="374"/>
      <c r="AD193" s="153"/>
      <c r="AE193" s="148"/>
      <c r="AF193" s="374"/>
    </row>
    <row r="194" spans="2:32" s="156" customFormat="1" ht="9.9499999999999993" customHeight="1">
      <c r="B194" s="325"/>
      <c r="C194" s="141" t="s">
        <v>442</v>
      </c>
      <c r="D194" s="142"/>
      <c r="E194" s="142"/>
      <c r="F194" s="143"/>
      <c r="G194" s="144">
        <f t="shared" si="122"/>
        <v>6</v>
      </c>
      <c r="H194" s="145">
        <f t="shared" si="123"/>
        <v>12000</v>
      </c>
      <c r="I194" s="146">
        <f t="shared" si="114"/>
        <v>72000</v>
      </c>
      <c r="J194" s="143"/>
      <c r="K194" s="147">
        <f t="shared" si="115"/>
        <v>6</v>
      </c>
      <c r="L194" s="148">
        <f t="shared" si="116"/>
        <v>12000</v>
      </c>
      <c r="M194" s="374">
        <f t="shared" si="117"/>
        <v>72000</v>
      </c>
      <c r="N194" s="157">
        <f t="shared" si="124"/>
        <v>0</v>
      </c>
      <c r="O194" s="148" t="str">
        <f t="shared" si="125"/>
        <v/>
      </c>
      <c r="P194" s="148">
        <f t="shared" si="94"/>
        <v>0</v>
      </c>
      <c r="Q194" s="149"/>
      <c r="R194" s="161"/>
      <c r="S194" s="148"/>
      <c r="T194" s="372"/>
      <c r="U194" s="153">
        <v>5</v>
      </c>
      <c r="V194" s="148">
        <v>12000</v>
      </c>
      <c r="W194" s="372">
        <f t="shared" si="126"/>
        <v>60000</v>
      </c>
      <c r="X194" s="153">
        <v>1</v>
      </c>
      <c r="Y194" s="148">
        <v>12000</v>
      </c>
      <c r="Z194" s="152">
        <f t="shared" si="127"/>
        <v>12000</v>
      </c>
      <c r="AA194" s="154"/>
      <c r="AB194" s="148"/>
      <c r="AC194" s="374"/>
      <c r="AD194" s="153"/>
      <c r="AE194" s="148"/>
      <c r="AF194" s="374"/>
    </row>
    <row r="195" spans="2:32" s="156" customFormat="1" ht="9.9499999999999993" customHeight="1">
      <c r="B195" s="325"/>
      <c r="C195" s="141" t="s">
        <v>443</v>
      </c>
      <c r="D195" s="142"/>
      <c r="E195" s="142"/>
      <c r="F195" s="143"/>
      <c r="G195" s="144">
        <f t="shared" si="122"/>
        <v>3</v>
      </c>
      <c r="H195" s="145">
        <f t="shared" si="123"/>
        <v>8000</v>
      </c>
      <c r="I195" s="146">
        <f t="shared" si="114"/>
        <v>24000</v>
      </c>
      <c r="J195" s="143"/>
      <c r="K195" s="147">
        <f t="shared" si="115"/>
        <v>3</v>
      </c>
      <c r="L195" s="148">
        <f t="shared" si="116"/>
        <v>8000</v>
      </c>
      <c r="M195" s="374">
        <f t="shared" si="117"/>
        <v>24000</v>
      </c>
      <c r="N195" s="157">
        <f t="shared" si="124"/>
        <v>0</v>
      </c>
      <c r="O195" s="148" t="str">
        <f t="shared" si="125"/>
        <v/>
      </c>
      <c r="P195" s="148">
        <f t="shared" si="94"/>
        <v>0</v>
      </c>
      <c r="Q195" s="149"/>
      <c r="R195" s="161"/>
      <c r="S195" s="148"/>
      <c r="T195" s="372"/>
      <c r="U195" s="153">
        <v>2</v>
      </c>
      <c r="V195" s="148">
        <v>8000</v>
      </c>
      <c r="W195" s="372">
        <f t="shared" si="126"/>
        <v>16000</v>
      </c>
      <c r="X195" s="153">
        <v>1</v>
      </c>
      <c r="Y195" s="148">
        <v>8000</v>
      </c>
      <c r="Z195" s="152">
        <f t="shared" si="127"/>
        <v>8000</v>
      </c>
      <c r="AA195" s="154"/>
      <c r="AB195" s="148"/>
      <c r="AC195" s="374"/>
      <c r="AD195" s="153"/>
      <c r="AE195" s="148"/>
      <c r="AF195" s="374"/>
    </row>
    <row r="196" spans="2:32" s="156" customFormat="1" ht="9.9499999999999993" customHeight="1">
      <c r="B196" s="325"/>
      <c r="C196" s="141"/>
      <c r="D196" s="142"/>
      <c r="E196" s="142"/>
      <c r="F196" s="143"/>
      <c r="G196" s="144">
        <f t="shared" si="122"/>
        <v>0</v>
      </c>
      <c r="H196" s="145" t="str">
        <f t="shared" si="123"/>
        <v/>
      </c>
      <c r="I196" s="146">
        <f t="shared" si="114"/>
        <v>1223745</v>
      </c>
      <c r="J196" s="143"/>
      <c r="K196" s="147">
        <f t="shared" si="115"/>
        <v>0</v>
      </c>
      <c r="L196" s="148" t="str">
        <f t="shared" si="116"/>
        <v/>
      </c>
      <c r="M196" s="374">
        <f t="shared" si="117"/>
        <v>1223745</v>
      </c>
      <c r="N196" s="157">
        <f t="shared" si="124"/>
        <v>0</v>
      </c>
      <c r="O196" s="148" t="str">
        <f t="shared" si="125"/>
        <v/>
      </c>
      <c r="P196" s="148">
        <f t="shared" si="94"/>
        <v>0</v>
      </c>
      <c r="Q196" s="149"/>
      <c r="R196" s="190"/>
      <c r="S196" s="183"/>
      <c r="T196" s="388"/>
      <c r="U196" s="182"/>
      <c r="V196" s="186" t="s">
        <v>238</v>
      </c>
      <c r="W196" s="378">
        <f>IFERROR(SUM(W187:W195), "")</f>
        <v>981040</v>
      </c>
      <c r="X196" s="182"/>
      <c r="Y196" s="186" t="s">
        <v>238</v>
      </c>
      <c r="Z196" s="187">
        <f>IFERROR(SUM(Z187:Z195), "")</f>
        <v>242705</v>
      </c>
      <c r="AA196" s="154"/>
      <c r="AB196" s="148">
        <f>IFERROR(SUM(S196), "")</f>
        <v>0</v>
      </c>
      <c r="AC196" s="374"/>
      <c r="AD196" s="153"/>
      <c r="AE196" s="148">
        <f>IFERROR(SUM(S196), "")</f>
        <v>0</v>
      </c>
      <c r="AF196" s="374"/>
    </row>
    <row r="197" spans="2:32" s="156" customFormat="1" ht="9.9499999999999993" customHeight="1">
      <c r="B197" s="325"/>
      <c r="C197" s="141" t="s">
        <v>464</v>
      </c>
      <c r="D197" s="142"/>
      <c r="E197" s="142" t="s">
        <v>448</v>
      </c>
      <c r="F197" s="143"/>
      <c r="G197" s="144">
        <f t="shared" si="122"/>
        <v>0</v>
      </c>
      <c r="H197" s="145" t="str">
        <f t="shared" si="123"/>
        <v/>
      </c>
      <c r="I197" s="146">
        <f t="shared" si="114"/>
        <v>0</v>
      </c>
      <c r="J197" s="143"/>
      <c r="K197" s="147">
        <f t="shared" si="115"/>
        <v>0</v>
      </c>
      <c r="L197" s="148" t="str">
        <f t="shared" si="116"/>
        <v/>
      </c>
      <c r="M197" s="374">
        <f t="shared" si="117"/>
        <v>0</v>
      </c>
      <c r="N197" s="157">
        <f t="shared" si="124"/>
        <v>0</v>
      </c>
      <c r="O197" s="148" t="str">
        <f t="shared" si="125"/>
        <v/>
      </c>
      <c r="P197" s="148">
        <f t="shared" si="94"/>
        <v>0</v>
      </c>
      <c r="Q197" s="149"/>
      <c r="R197" s="161"/>
      <c r="S197" s="148"/>
      <c r="T197" s="372"/>
      <c r="U197" s="153"/>
      <c r="V197" s="148">
        <f>IFERROR(SUM(S197), "")</f>
        <v>0</v>
      </c>
      <c r="W197" s="374"/>
      <c r="X197" s="148"/>
      <c r="Y197" s="148">
        <f>IFERROR(SUM(S197), "")</f>
        <v>0</v>
      </c>
      <c r="Z197" s="155"/>
      <c r="AA197" s="154"/>
      <c r="AB197" s="148">
        <f>IFERROR(SUM(S197), "")</f>
        <v>0</v>
      </c>
      <c r="AC197" s="374"/>
      <c r="AD197" s="153"/>
      <c r="AE197" s="148">
        <f>IFERROR(SUM(S197), "")</f>
        <v>0</v>
      </c>
      <c r="AF197" s="374"/>
    </row>
    <row r="198" spans="2:32" s="156" customFormat="1" ht="9.9499999999999993" customHeight="1">
      <c r="B198" s="325"/>
      <c r="C198" s="141" t="s">
        <v>456</v>
      </c>
      <c r="D198" s="142"/>
      <c r="E198" s="142"/>
      <c r="F198" s="143"/>
      <c r="G198" s="144">
        <f t="shared" si="122"/>
        <v>421.8</v>
      </c>
      <c r="H198" s="145">
        <f t="shared" si="123"/>
        <v>23.008534850640114</v>
      </c>
      <c r="I198" s="146">
        <f t="shared" si="114"/>
        <v>9705</v>
      </c>
      <c r="J198" s="143"/>
      <c r="K198" s="147">
        <f t="shared" si="115"/>
        <v>164.5</v>
      </c>
      <c r="L198" s="148">
        <f t="shared" si="116"/>
        <v>22.37082066869301</v>
      </c>
      <c r="M198" s="374">
        <f t="shared" si="117"/>
        <v>3680</v>
      </c>
      <c r="N198" s="157">
        <f t="shared" si="124"/>
        <v>257.3</v>
      </c>
      <c r="O198" s="148">
        <f t="shared" si="125"/>
        <v>23.416245627671977</v>
      </c>
      <c r="P198" s="148">
        <f t="shared" si="94"/>
        <v>6025</v>
      </c>
      <c r="Q198" s="149"/>
      <c r="R198" s="161">
        <v>151.5</v>
      </c>
      <c r="S198" s="148">
        <v>20</v>
      </c>
      <c r="T198" s="372">
        <f>IFERROR(SUM(R198*S198), "")</f>
        <v>3030</v>
      </c>
      <c r="U198" s="153">
        <v>13</v>
      </c>
      <c r="V198" s="148">
        <v>50</v>
      </c>
      <c r="W198" s="372">
        <f t="shared" ref="W198:W203" si="128">IFERROR(SUM(U198*V198), "")</f>
        <v>650</v>
      </c>
      <c r="X198" s="148"/>
      <c r="Y198" s="148">
        <f>IFERROR(SUM(S198), "")</f>
        <v>20</v>
      </c>
      <c r="Z198" s="155"/>
      <c r="AA198" s="154">
        <v>228</v>
      </c>
      <c r="AB198" s="148">
        <f>IFERROR(SUM(S198), "")</f>
        <v>20</v>
      </c>
      <c r="AC198" s="372">
        <f t="shared" ref="AC198:AC203" si="129">IFERROR(SUM(AA198*AB198), "")</f>
        <v>4560</v>
      </c>
      <c r="AD198" s="153">
        <v>29.3</v>
      </c>
      <c r="AE198" s="148">
        <v>50</v>
      </c>
      <c r="AF198" s="372">
        <f t="shared" ref="AF198:AF203" si="130">IFERROR(SUM(AD198*AE198), "")</f>
        <v>1465</v>
      </c>
    </row>
    <row r="199" spans="2:32" s="156" customFormat="1" ht="9.9499999999999993" customHeight="1">
      <c r="B199" s="325"/>
      <c r="C199" s="141" t="s">
        <v>433</v>
      </c>
      <c r="D199" s="142"/>
      <c r="E199" s="142"/>
      <c r="F199" s="143"/>
      <c r="G199" s="144">
        <f t="shared" si="122"/>
        <v>421.8</v>
      </c>
      <c r="H199" s="145">
        <f t="shared" si="123"/>
        <v>52.062588904694167</v>
      </c>
      <c r="I199" s="146">
        <f t="shared" si="114"/>
        <v>21960</v>
      </c>
      <c r="J199" s="143"/>
      <c r="K199" s="147">
        <f t="shared" si="115"/>
        <v>164.5</v>
      </c>
      <c r="L199" s="148">
        <f t="shared" si="116"/>
        <v>47.38601823708207</v>
      </c>
      <c r="M199" s="374">
        <f t="shared" si="117"/>
        <v>7795</v>
      </c>
      <c r="N199" s="157">
        <f t="shared" si="124"/>
        <v>257.3</v>
      </c>
      <c r="O199" s="148">
        <f t="shared" si="125"/>
        <v>55.052467936261174</v>
      </c>
      <c r="P199" s="148">
        <f t="shared" ref="P199:P262" si="131">IFERROR(SUM(AC199+AF199), "")</f>
        <v>14165</v>
      </c>
      <c r="Q199" s="149"/>
      <c r="R199" s="161">
        <v>151.5</v>
      </c>
      <c r="S199" s="148">
        <v>30</v>
      </c>
      <c r="T199" s="372">
        <f>IFERROR(SUM(R199*S199), "")</f>
        <v>4545</v>
      </c>
      <c r="U199" s="153">
        <v>13</v>
      </c>
      <c r="V199" s="148">
        <v>250</v>
      </c>
      <c r="W199" s="372">
        <f t="shared" si="128"/>
        <v>3250</v>
      </c>
      <c r="X199" s="148"/>
      <c r="Y199" s="148">
        <f>IFERROR(SUM(S199), "")</f>
        <v>30</v>
      </c>
      <c r="Z199" s="155"/>
      <c r="AA199" s="154">
        <v>228</v>
      </c>
      <c r="AB199" s="148">
        <f>IFERROR(SUM(S199), "")</f>
        <v>30</v>
      </c>
      <c r="AC199" s="372">
        <f t="shared" si="129"/>
        <v>6840</v>
      </c>
      <c r="AD199" s="153">
        <v>29.3</v>
      </c>
      <c r="AE199" s="148">
        <v>250</v>
      </c>
      <c r="AF199" s="372">
        <f t="shared" si="130"/>
        <v>7325</v>
      </c>
    </row>
    <row r="200" spans="2:32" s="156" customFormat="1" ht="9.9499999999999993" customHeight="1">
      <c r="B200" s="325"/>
      <c r="C200" s="141" t="s">
        <v>457</v>
      </c>
      <c r="D200" s="142"/>
      <c r="E200" s="142"/>
      <c r="F200" s="143"/>
      <c r="G200" s="144">
        <f t="shared" si="122"/>
        <v>33</v>
      </c>
      <c r="H200" s="145">
        <f t="shared" si="123"/>
        <v>2400</v>
      </c>
      <c r="I200" s="146">
        <f t="shared" ref="I200:I231" si="132">IFERROR(SUM(M200+P200), "")</f>
        <v>79200</v>
      </c>
      <c r="J200" s="143"/>
      <c r="K200" s="147">
        <f t="shared" si="115"/>
        <v>10.5</v>
      </c>
      <c r="L200" s="148">
        <f t="shared" si="116"/>
        <v>2400</v>
      </c>
      <c r="M200" s="374">
        <f t="shared" si="117"/>
        <v>25200</v>
      </c>
      <c r="N200" s="157">
        <f t="shared" si="124"/>
        <v>22.5</v>
      </c>
      <c r="O200" s="148">
        <f t="shared" si="125"/>
        <v>2400</v>
      </c>
      <c r="P200" s="148">
        <f t="shared" si="131"/>
        <v>54000</v>
      </c>
      <c r="Q200" s="149"/>
      <c r="R200" s="161"/>
      <c r="S200" s="148"/>
      <c r="T200" s="372"/>
      <c r="U200" s="153">
        <v>10.5</v>
      </c>
      <c r="V200" s="148">
        <v>2400</v>
      </c>
      <c r="W200" s="372">
        <f t="shared" si="128"/>
        <v>25200</v>
      </c>
      <c r="X200" s="148"/>
      <c r="Y200" s="148"/>
      <c r="Z200" s="155"/>
      <c r="AA200" s="154"/>
      <c r="AB200" s="148"/>
      <c r="AC200" s="372">
        <f t="shared" si="129"/>
        <v>0</v>
      </c>
      <c r="AD200" s="153">
        <v>22.5</v>
      </c>
      <c r="AE200" s="148">
        <v>2400</v>
      </c>
      <c r="AF200" s="372">
        <f t="shared" si="130"/>
        <v>54000</v>
      </c>
    </row>
    <row r="201" spans="2:32" s="156" customFormat="1" ht="9.9499999999999993" customHeight="1">
      <c r="B201" s="325"/>
      <c r="C201" s="141" t="s">
        <v>459</v>
      </c>
      <c r="D201" s="142"/>
      <c r="E201" s="142" t="s">
        <v>460</v>
      </c>
      <c r="F201" s="143"/>
      <c r="G201" s="144">
        <f t="shared" si="122"/>
        <v>157.69999999999999</v>
      </c>
      <c r="H201" s="145">
        <f t="shared" si="123"/>
        <v>830.00000000000011</v>
      </c>
      <c r="I201" s="146">
        <f t="shared" si="132"/>
        <v>130891</v>
      </c>
      <c r="J201" s="143"/>
      <c r="K201" s="147">
        <f t="shared" si="115"/>
        <v>59</v>
      </c>
      <c r="L201" s="148">
        <f t="shared" si="116"/>
        <v>830</v>
      </c>
      <c r="M201" s="374">
        <f t="shared" si="117"/>
        <v>48970</v>
      </c>
      <c r="N201" s="157">
        <f t="shared" si="124"/>
        <v>98.7</v>
      </c>
      <c r="O201" s="148">
        <f t="shared" si="125"/>
        <v>830</v>
      </c>
      <c r="P201" s="148">
        <f t="shared" si="131"/>
        <v>81921</v>
      </c>
      <c r="Q201" s="149"/>
      <c r="R201" s="161">
        <v>50.5</v>
      </c>
      <c r="S201" s="148">
        <v>830</v>
      </c>
      <c r="T201" s="372">
        <f>IFERROR(SUM(R201*S201), "")</f>
        <v>41915</v>
      </c>
      <c r="U201" s="153">
        <v>8.5</v>
      </c>
      <c r="V201" s="148">
        <v>830</v>
      </c>
      <c r="W201" s="372">
        <f t="shared" si="128"/>
        <v>7055</v>
      </c>
      <c r="X201" s="148"/>
      <c r="Y201" s="148">
        <f>IFERROR(SUM(S201), "")</f>
        <v>830</v>
      </c>
      <c r="Z201" s="155"/>
      <c r="AA201" s="154">
        <v>76</v>
      </c>
      <c r="AB201" s="148">
        <f>IFERROR(SUM(S201), "")</f>
        <v>830</v>
      </c>
      <c r="AC201" s="372">
        <f t="shared" si="129"/>
        <v>63080</v>
      </c>
      <c r="AD201" s="153">
        <v>22.7</v>
      </c>
      <c r="AE201" s="148">
        <f>IFERROR(SUM(S201), "")</f>
        <v>830</v>
      </c>
      <c r="AF201" s="372">
        <f t="shared" si="130"/>
        <v>18841</v>
      </c>
    </row>
    <row r="202" spans="2:32" s="156" customFormat="1" ht="9.9499999999999993" customHeight="1">
      <c r="B202" s="325"/>
      <c r="C202" s="141" t="s">
        <v>437</v>
      </c>
      <c r="D202" s="142"/>
      <c r="E202" s="142" t="s">
        <v>460</v>
      </c>
      <c r="F202" s="143"/>
      <c r="G202" s="144">
        <f t="shared" si="122"/>
        <v>315.8</v>
      </c>
      <c r="H202" s="145">
        <f t="shared" si="123"/>
        <v>830</v>
      </c>
      <c r="I202" s="146">
        <f t="shared" si="132"/>
        <v>262114</v>
      </c>
      <c r="J202" s="143"/>
      <c r="K202" s="147">
        <f t="shared" ref="K202:K230" si="133">IFERROR(SUM(R202+U202+X202), "")</f>
        <v>118</v>
      </c>
      <c r="L202" s="148">
        <f t="shared" ref="L202:L230" si="134">IFERROR(SUM(M202/K202), "")</f>
        <v>830</v>
      </c>
      <c r="M202" s="374">
        <f t="shared" ref="M202:M233" si="135">IFERROR(SUM(T202+W202+Z202), "")</f>
        <v>97940</v>
      </c>
      <c r="N202" s="157">
        <f t="shared" si="124"/>
        <v>197.8</v>
      </c>
      <c r="O202" s="148">
        <f t="shared" si="125"/>
        <v>830</v>
      </c>
      <c r="P202" s="148">
        <f t="shared" si="131"/>
        <v>164174</v>
      </c>
      <c r="Q202" s="149"/>
      <c r="R202" s="161">
        <v>101</v>
      </c>
      <c r="S202" s="148">
        <v>830</v>
      </c>
      <c r="T202" s="372">
        <f>IFERROR(SUM(R202*S202), "")</f>
        <v>83830</v>
      </c>
      <c r="U202" s="153">
        <v>17</v>
      </c>
      <c r="V202" s="148">
        <f>IFERROR(SUM(S202), "")</f>
        <v>830</v>
      </c>
      <c r="W202" s="372">
        <f t="shared" si="128"/>
        <v>14110</v>
      </c>
      <c r="X202" s="148"/>
      <c r="Y202" s="148">
        <f>IFERROR(SUM(S202), "")</f>
        <v>830</v>
      </c>
      <c r="Z202" s="155"/>
      <c r="AA202" s="154">
        <v>152</v>
      </c>
      <c r="AB202" s="148">
        <f>IFERROR(SUM(S202), "")</f>
        <v>830</v>
      </c>
      <c r="AC202" s="372">
        <f t="shared" si="129"/>
        <v>126160</v>
      </c>
      <c r="AD202" s="153">
        <v>45.8</v>
      </c>
      <c r="AE202" s="148">
        <f>IFERROR(SUM(S202), "")</f>
        <v>830</v>
      </c>
      <c r="AF202" s="372">
        <f t="shared" si="130"/>
        <v>38014</v>
      </c>
    </row>
    <row r="203" spans="2:32" s="156" customFormat="1" ht="9.9499999999999993" customHeight="1">
      <c r="B203" s="325"/>
      <c r="C203" s="141" t="s">
        <v>451</v>
      </c>
      <c r="D203" s="142"/>
      <c r="E203" s="142"/>
      <c r="F203" s="143"/>
      <c r="G203" s="144">
        <f t="shared" si="122"/>
        <v>40</v>
      </c>
      <c r="H203" s="145">
        <f t="shared" si="123"/>
        <v>500</v>
      </c>
      <c r="I203" s="146">
        <f t="shared" si="132"/>
        <v>20000</v>
      </c>
      <c r="J203" s="143"/>
      <c r="K203" s="147">
        <f t="shared" si="133"/>
        <v>17</v>
      </c>
      <c r="L203" s="148">
        <f t="shared" si="134"/>
        <v>500</v>
      </c>
      <c r="M203" s="374">
        <f t="shared" si="135"/>
        <v>8500</v>
      </c>
      <c r="N203" s="157">
        <f t="shared" si="124"/>
        <v>23</v>
      </c>
      <c r="O203" s="148">
        <f t="shared" si="125"/>
        <v>500</v>
      </c>
      <c r="P203" s="148">
        <f t="shared" si="131"/>
        <v>11500</v>
      </c>
      <c r="Q203" s="149"/>
      <c r="R203" s="161">
        <v>15</v>
      </c>
      <c r="S203" s="148">
        <v>500</v>
      </c>
      <c r="T203" s="372">
        <f>IFERROR(SUM(R203*S203), "")</f>
        <v>7500</v>
      </c>
      <c r="U203" s="153">
        <v>2</v>
      </c>
      <c r="V203" s="148">
        <v>500</v>
      </c>
      <c r="W203" s="372">
        <f t="shared" si="128"/>
        <v>1000</v>
      </c>
      <c r="X203" s="148"/>
      <c r="Y203" s="148">
        <f>IFERROR(SUM(S203), "")</f>
        <v>500</v>
      </c>
      <c r="Z203" s="155"/>
      <c r="AA203" s="154">
        <v>20</v>
      </c>
      <c r="AB203" s="148">
        <f>IFERROR(SUM(S203), "")</f>
        <v>500</v>
      </c>
      <c r="AC203" s="372">
        <f t="shared" si="129"/>
        <v>10000</v>
      </c>
      <c r="AD203" s="153">
        <v>3</v>
      </c>
      <c r="AE203" s="148">
        <f>IFERROR(SUM(S203), "")</f>
        <v>500</v>
      </c>
      <c r="AF203" s="372">
        <f t="shared" si="130"/>
        <v>1500</v>
      </c>
    </row>
    <row r="204" spans="2:32" s="156" customFormat="1" ht="9.9499999999999993" customHeight="1">
      <c r="B204" s="325"/>
      <c r="C204" s="141"/>
      <c r="D204" s="142"/>
      <c r="E204" s="142"/>
      <c r="F204" s="143"/>
      <c r="G204" s="144">
        <f t="shared" si="122"/>
        <v>0</v>
      </c>
      <c r="H204" s="145" t="str">
        <f t="shared" si="123"/>
        <v/>
      </c>
      <c r="I204" s="146">
        <f t="shared" si="132"/>
        <v>523870</v>
      </c>
      <c r="J204" s="143"/>
      <c r="K204" s="147">
        <f t="shared" si="133"/>
        <v>0</v>
      </c>
      <c r="L204" s="148" t="str">
        <f t="shared" si="134"/>
        <v/>
      </c>
      <c r="M204" s="374">
        <f t="shared" si="135"/>
        <v>192085</v>
      </c>
      <c r="N204" s="157">
        <f t="shared" si="124"/>
        <v>0</v>
      </c>
      <c r="O204" s="148" t="str">
        <f t="shared" si="125"/>
        <v/>
      </c>
      <c r="P204" s="148">
        <f t="shared" si="131"/>
        <v>331785</v>
      </c>
      <c r="Q204" s="149"/>
      <c r="R204" s="190"/>
      <c r="S204" s="186" t="s">
        <v>238</v>
      </c>
      <c r="T204" s="378">
        <f>IFERROR(SUM(T198:T203), "")</f>
        <v>140820</v>
      </c>
      <c r="U204" s="182"/>
      <c r="V204" s="186" t="s">
        <v>238</v>
      </c>
      <c r="W204" s="378">
        <f>IFERROR(SUM(W198:W203), "")</f>
        <v>51265</v>
      </c>
      <c r="X204" s="183"/>
      <c r="Y204" s="186" t="s">
        <v>238</v>
      </c>
      <c r="Z204" s="187">
        <f>IFERROR(SUM(Z198:Z203), "")</f>
        <v>0</v>
      </c>
      <c r="AA204" s="154"/>
      <c r="AB204" s="186" t="s">
        <v>238</v>
      </c>
      <c r="AC204" s="378">
        <f>IFERROR(SUM(AC198:AC203), "")</f>
        <v>210640</v>
      </c>
      <c r="AD204" s="153"/>
      <c r="AE204" s="186" t="s">
        <v>238</v>
      </c>
      <c r="AF204" s="378">
        <f>IFERROR(SUM(AF198:AF203), "")</f>
        <v>121145</v>
      </c>
    </row>
    <row r="205" spans="2:32" s="156" customFormat="1" ht="9.9499999999999993" customHeight="1">
      <c r="B205" s="325"/>
      <c r="C205" s="141" t="s">
        <v>465</v>
      </c>
      <c r="D205" s="142"/>
      <c r="E205" s="142" t="s">
        <v>448</v>
      </c>
      <c r="F205" s="143"/>
      <c r="G205" s="144">
        <f t="shared" si="122"/>
        <v>0</v>
      </c>
      <c r="H205" s="145" t="str">
        <f t="shared" si="123"/>
        <v/>
      </c>
      <c r="I205" s="146">
        <f t="shared" si="132"/>
        <v>0</v>
      </c>
      <c r="J205" s="143"/>
      <c r="K205" s="147">
        <f t="shared" si="133"/>
        <v>0</v>
      </c>
      <c r="L205" s="148" t="str">
        <f t="shared" si="134"/>
        <v/>
      </c>
      <c r="M205" s="374">
        <f t="shared" si="135"/>
        <v>0</v>
      </c>
      <c r="N205" s="157">
        <f t="shared" si="124"/>
        <v>0</v>
      </c>
      <c r="O205" s="148" t="str">
        <f t="shared" si="125"/>
        <v/>
      </c>
      <c r="P205" s="148">
        <f t="shared" si="131"/>
        <v>0</v>
      </c>
      <c r="Q205" s="149"/>
      <c r="R205" s="161"/>
      <c r="S205" s="148"/>
      <c r="T205" s="372"/>
      <c r="U205" s="153"/>
      <c r="V205" s="148">
        <f>IFERROR(SUM(S205), "")</f>
        <v>0</v>
      </c>
      <c r="W205" s="374"/>
      <c r="X205" s="148"/>
      <c r="Y205" s="148">
        <f t="shared" ref="Y205:Y219" si="136">IFERROR(SUM(S205), "")</f>
        <v>0</v>
      </c>
      <c r="Z205" s="155"/>
      <c r="AA205" s="154"/>
      <c r="AB205" s="148">
        <f t="shared" ref="AB205:AB210" si="137">IFERROR(SUM(S205), "")</f>
        <v>0</v>
      </c>
      <c r="AC205" s="374"/>
      <c r="AD205" s="153"/>
      <c r="AE205" s="148">
        <f t="shared" ref="AE205:AE210" si="138">IFERROR(SUM(S205), "")</f>
        <v>0</v>
      </c>
      <c r="AF205" s="374"/>
    </row>
    <row r="206" spans="2:32" s="156" customFormat="1" ht="9.9499999999999993" customHeight="1">
      <c r="B206" s="325"/>
      <c r="C206" s="141" t="s">
        <v>456</v>
      </c>
      <c r="D206" s="142"/>
      <c r="E206" s="142"/>
      <c r="F206" s="143"/>
      <c r="G206" s="144">
        <f t="shared" si="122"/>
        <v>1564.5</v>
      </c>
      <c r="H206" s="145">
        <f t="shared" si="123"/>
        <v>20</v>
      </c>
      <c r="I206" s="146">
        <f t="shared" si="132"/>
        <v>31290</v>
      </c>
      <c r="J206" s="143"/>
      <c r="K206" s="147">
        <f t="shared" si="133"/>
        <v>1254.5</v>
      </c>
      <c r="L206" s="148">
        <f t="shared" si="134"/>
        <v>20</v>
      </c>
      <c r="M206" s="374">
        <f t="shared" si="135"/>
        <v>25090</v>
      </c>
      <c r="N206" s="157">
        <f t="shared" si="124"/>
        <v>310</v>
      </c>
      <c r="O206" s="148">
        <f t="shared" si="125"/>
        <v>20</v>
      </c>
      <c r="P206" s="148">
        <f t="shared" si="131"/>
        <v>6200</v>
      </c>
      <c r="Q206" s="149"/>
      <c r="R206" s="161">
        <v>1254.5</v>
      </c>
      <c r="S206" s="148">
        <v>20</v>
      </c>
      <c r="T206" s="372">
        <f>IFERROR(SUM(R206*S206), "")</f>
        <v>25090</v>
      </c>
      <c r="U206" s="153"/>
      <c r="V206" s="148"/>
      <c r="W206" s="374"/>
      <c r="X206" s="148"/>
      <c r="Y206" s="148">
        <f t="shared" si="136"/>
        <v>20</v>
      </c>
      <c r="Z206" s="155"/>
      <c r="AA206" s="154">
        <v>310</v>
      </c>
      <c r="AB206" s="148">
        <f t="shared" si="137"/>
        <v>20</v>
      </c>
      <c r="AC206" s="372">
        <f>IFERROR(SUM(AA206*AB206), "")</f>
        <v>6200</v>
      </c>
      <c r="AD206" s="153"/>
      <c r="AE206" s="148">
        <f t="shared" si="138"/>
        <v>20</v>
      </c>
      <c r="AF206" s="372">
        <f>IFERROR(SUM(AD206*AE206), "")</f>
        <v>0</v>
      </c>
    </row>
    <row r="207" spans="2:32" s="156" customFormat="1" ht="9.9499999999999993" customHeight="1">
      <c r="B207" s="325"/>
      <c r="C207" s="141" t="s">
        <v>433</v>
      </c>
      <c r="D207" s="142"/>
      <c r="E207" s="142"/>
      <c r="F207" s="143"/>
      <c r="G207" s="144">
        <f t="shared" si="122"/>
        <v>1564.5</v>
      </c>
      <c r="H207" s="145">
        <f t="shared" si="123"/>
        <v>30</v>
      </c>
      <c r="I207" s="146">
        <f t="shared" si="132"/>
        <v>46935</v>
      </c>
      <c r="J207" s="143"/>
      <c r="K207" s="147">
        <f t="shared" si="133"/>
        <v>1254.5</v>
      </c>
      <c r="L207" s="148">
        <f t="shared" si="134"/>
        <v>30</v>
      </c>
      <c r="M207" s="374">
        <f t="shared" si="135"/>
        <v>37635</v>
      </c>
      <c r="N207" s="157">
        <f t="shared" si="124"/>
        <v>310</v>
      </c>
      <c r="O207" s="148">
        <f t="shared" si="125"/>
        <v>30</v>
      </c>
      <c r="P207" s="148">
        <f t="shared" si="131"/>
        <v>9300</v>
      </c>
      <c r="Q207" s="149"/>
      <c r="R207" s="161">
        <v>1254.5</v>
      </c>
      <c r="S207" s="148">
        <v>30</v>
      </c>
      <c r="T207" s="372">
        <f>IFERROR(SUM(R207*S207), "")</f>
        <v>37635</v>
      </c>
      <c r="U207" s="153"/>
      <c r="V207" s="148"/>
      <c r="W207" s="374"/>
      <c r="X207" s="148"/>
      <c r="Y207" s="148">
        <f t="shared" si="136"/>
        <v>30</v>
      </c>
      <c r="Z207" s="155"/>
      <c r="AA207" s="154">
        <v>310</v>
      </c>
      <c r="AB207" s="148">
        <f t="shared" si="137"/>
        <v>30</v>
      </c>
      <c r="AC207" s="372">
        <f>IFERROR(SUM(AA207*AB207), "")</f>
        <v>9300</v>
      </c>
      <c r="AD207" s="153"/>
      <c r="AE207" s="148">
        <f t="shared" si="138"/>
        <v>30</v>
      </c>
      <c r="AF207" s="372">
        <f>IFERROR(SUM(AD207*AE207), "")</f>
        <v>0</v>
      </c>
    </row>
    <row r="208" spans="2:32" s="156" customFormat="1" ht="9.9499999999999993" customHeight="1">
      <c r="B208" s="325"/>
      <c r="C208" s="141" t="s">
        <v>459</v>
      </c>
      <c r="D208" s="142"/>
      <c r="E208" s="142" t="s">
        <v>460</v>
      </c>
      <c r="F208" s="143"/>
      <c r="G208" s="144">
        <f t="shared" si="122"/>
        <v>487.5</v>
      </c>
      <c r="H208" s="145">
        <f t="shared" si="123"/>
        <v>830</v>
      </c>
      <c r="I208" s="146">
        <f t="shared" si="132"/>
        <v>404625</v>
      </c>
      <c r="J208" s="143"/>
      <c r="K208" s="147">
        <f t="shared" si="133"/>
        <v>373.5</v>
      </c>
      <c r="L208" s="148">
        <f t="shared" si="134"/>
        <v>830</v>
      </c>
      <c r="M208" s="374">
        <f t="shared" si="135"/>
        <v>310005</v>
      </c>
      <c r="N208" s="157">
        <f t="shared" si="124"/>
        <v>114</v>
      </c>
      <c r="O208" s="148">
        <f t="shared" si="125"/>
        <v>830</v>
      </c>
      <c r="P208" s="148">
        <f t="shared" si="131"/>
        <v>94620</v>
      </c>
      <c r="Q208" s="149"/>
      <c r="R208" s="161">
        <v>373.5</v>
      </c>
      <c r="S208" s="148">
        <v>830</v>
      </c>
      <c r="T208" s="372">
        <f>IFERROR(SUM(R208*S208), "")</f>
        <v>310005</v>
      </c>
      <c r="U208" s="153"/>
      <c r="V208" s="148"/>
      <c r="W208" s="374"/>
      <c r="X208" s="148"/>
      <c r="Y208" s="148">
        <f t="shared" si="136"/>
        <v>830</v>
      </c>
      <c r="Z208" s="155"/>
      <c r="AA208" s="154">
        <v>114</v>
      </c>
      <c r="AB208" s="148">
        <f t="shared" si="137"/>
        <v>830</v>
      </c>
      <c r="AC208" s="372">
        <f>IFERROR(SUM(AA208*AB208), "")</f>
        <v>94620</v>
      </c>
      <c r="AD208" s="153"/>
      <c r="AE208" s="148">
        <f t="shared" si="138"/>
        <v>830</v>
      </c>
      <c r="AF208" s="372">
        <f>IFERROR(SUM(AD208*AE208), "")</f>
        <v>0</v>
      </c>
    </row>
    <row r="209" spans="2:32" s="156" customFormat="1" ht="9.9499999999999993" customHeight="1">
      <c r="B209" s="325"/>
      <c r="C209" s="141" t="s">
        <v>437</v>
      </c>
      <c r="D209" s="142"/>
      <c r="E209" s="142" t="s">
        <v>460</v>
      </c>
      <c r="F209" s="143"/>
      <c r="G209" s="144">
        <f t="shared" si="122"/>
        <v>1077</v>
      </c>
      <c r="H209" s="145">
        <f t="shared" si="123"/>
        <v>830</v>
      </c>
      <c r="I209" s="146">
        <f t="shared" si="132"/>
        <v>893910</v>
      </c>
      <c r="J209" s="143"/>
      <c r="K209" s="147">
        <f t="shared" si="133"/>
        <v>881</v>
      </c>
      <c r="L209" s="148">
        <f t="shared" si="134"/>
        <v>830</v>
      </c>
      <c r="M209" s="374">
        <f t="shared" si="135"/>
        <v>731230</v>
      </c>
      <c r="N209" s="157">
        <f t="shared" si="124"/>
        <v>196</v>
      </c>
      <c r="O209" s="148">
        <f t="shared" si="125"/>
        <v>830</v>
      </c>
      <c r="P209" s="148">
        <f t="shared" si="131"/>
        <v>162680</v>
      </c>
      <c r="Q209" s="149"/>
      <c r="R209" s="161">
        <v>881</v>
      </c>
      <c r="S209" s="148">
        <v>830</v>
      </c>
      <c r="T209" s="372">
        <f>IFERROR(SUM(R209*S209), "")</f>
        <v>731230</v>
      </c>
      <c r="U209" s="153"/>
      <c r="V209" s="148"/>
      <c r="W209" s="374"/>
      <c r="X209" s="148"/>
      <c r="Y209" s="148">
        <f t="shared" si="136"/>
        <v>830</v>
      </c>
      <c r="Z209" s="155"/>
      <c r="AA209" s="154">
        <v>196</v>
      </c>
      <c r="AB209" s="148">
        <f t="shared" si="137"/>
        <v>830</v>
      </c>
      <c r="AC209" s="372">
        <f>IFERROR(SUM(AA209*AB209), "")</f>
        <v>162680</v>
      </c>
      <c r="AD209" s="153"/>
      <c r="AE209" s="148">
        <f t="shared" si="138"/>
        <v>830</v>
      </c>
      <c r="AF209" s="372">
        <f>IFERROR(SUM(AD209*AE209), "")</f>
        <v>0</v>
      </c>
    </row>
    <row r="210" spans="2:32" s="156" customFormat="1" ht="9.9499999999999993" customHeight="1">
      <c r="B210" s="325"/>
      <c r="C210" s="141" t="s">
        <v>451</v>
      </c>
      <c r="D210" s="142"/>
      <c r="E210" s="142"/>
      <c r="F210" s="143"/>
      <c r="G210" s="144">
        <f t="shared" si="122"/>
        <v>83</v>
      </c>
      <c r="H210" s="145">
        <f t="shared" si="123"/>
        <v>500</v>
      </c>
      <c r="I210" s="146">
        <f t="shared" si="132"/>
        <v>41500</v>
      </c>
      <c r="J210" s="143"/>
      <c r="K210" s="147">
        <f t="shared" si="133"/>
        <v>63</v>
      </c>
      <c r="L210" s="148">
        <f t="shared" si="134"/>
        <v>500</v>
      </c>
      <c r="M210" s="374">
        <f t="shared" si="135"/>
        <v>31500</v>
      </c>
      <c r="N210" s="157">
        <f t="shared" si="124"/>
        <v>20</v>
      </c>
      <c r="O210" s="148">
        <f t="shared" si="125"/>
        <v>500</v>
      </c>
      <c r="P210" s="148">
        <f t="shared" si="131"/>
        <v>10000</v>
      </c>
      <c r="Q210" s="149"/>
      <c r="R210" s="161">
        <v>63</v>
      </c>
      <c r="S210" s="148">
        <v>500</v>
      </c>
      <c r="T210" s="372">
        <f>IFERROR(SUM(R210*S210), "")</f>
        <v>31500</v>
      </c>
      <c r="U210" s="153"/>
      <c r="V210" s="148"/>
      <c r="W210" s="374"/>
      <c r="X210" s="148"/>
      <c r="Y210" s="148">
        <f t="shared" si="136"/>
        <v>500</v>
      </c>
      <c r="Z210" s="155"/>
      <c r="AA210" s="154">
        <v>20</v>
      </c>
      <c r="AB210" s="148">
        <f t="shared" si="137"/>
        <v>500</v>
      </c>
      <c r="AC210" s="372">
        <f>IFERROR(SUM(AA210*AB210), "")</f>
        <v>10000</v>
      </c>
      <c r="AD210" s="153"/>
      <c r="AE210" s="148">
        <f t="shared" si="138"/>
        <v>500</v>
      </c>
      <c r="AF210" s="372">
        <f>IFERROR(SUM(AD210*AE210), "")</f>
        <v>0</v>
      </c>
    </row>
    <row r="211" spans="2:32" s="156" customFormat="1" ht="9.9499999999999993" customHeight="1">
      <c r="B211" s="325"/>
      <c r="C211" s="141"/>
      <c r="D211" s="142"/>
      <c r="E211" s="142"/>
      <c r="F211" s="143"/>
      <c r="G211" s="144">
        <f t="shared" si="122"/>
        <v>0</v>
      </c>
      <c r="H211" s="145" t="str">
        <f t="shared" si="123"/>
        <v/>
      </c>
      <c r="I211" s="146">
        <f t="shared" si="132"/>
        <v>1418260</v>
      </c>
      <c r="J211" s="143"/>
      <c r="K211" s="147">
        <f t="shared" si="133"/>
        <v>0</v>
      </c>
      <c r="L211" s="148" t="str">
        <f t="shared" si="134"/>
        <v/>
      </c>
      <c r="M211" s="374">
        <f t="shared" si="135"/>
        <v>1135460</v>
      </c>
      <c r="N211" s="157">
        <f t="shared" si="124"/>
        <v>0</v>
      </c>
      <c r="O211" s="148" t="str">
        <f t="shared" si="125"/>
        <v/>
      </c>
      <c r="P211" s="148">
        <f t="shared" si="131"/>
        <v>282800</v>
      </c>
      <c r="Q211" s="149"/>
      <c r="R211" s="190"/>
      <c r="S211" s="186" t="s">
        <v>238</v>
      </c>
      <c r="T211" s="378">
        <f>IFERROR(SUM(T206:T210), "")</f>
        <v>1135460</v>
      </c>
      <c r="U211" s="182"/>
      <c r="V211" s="183">
        <f>IFERROR(SUM(S211), "")</f>
        <v>0</v>
      </c>
      <c r="W211" s="386"/>
      <c r="X211" s="183"/>
      <c r="Y211" s="183">
        <f t="shared" si="136"/>
        <v>0</v>
      </c>
      <c r="Z211" s="188"/>
      <c r="AA211" s="154"/>
      <c r="AB211" s="186" t="s">
        <v>238</v>
      </c>
      <c r="AC211" s="378">
        <f>IFERROR(SUM(AC206:AC210), "")</f>
        <v>282800</v>
      </c>
      <c r="AD211" s="153"/>
      <c r="AE211" s="186" t="s">
        <v>238</v>
      </c>
      <c r="AF211" s="378">
        <f>IFERROR(SUM(AF206:AF210), "")</f>
        <v>0</v>
      </c>
    </row>
    <row r="212" spans="2:32" s="156" customFormat="1" ht="9" customHeight="1">
      <c r="B212" s="325"/>
      <c r="C212" s="141" t="s">
        <v>466</v>
      </c>
      <c r="D212" s="142"/>
      <c r="E212" s="142" t="s">
        <v>448</v>
      </c>
      <c r="F212" s="143"/>
      <c r="G212" s="144">
        <f t="shared" si="122"/>
        <v>0</v>
      </c>
      <c r="H212" s="145" t="str">
        <f t="shared" si="123"/>
        <v/>
      </c>
      <c r="I212" s="146">
        <f t="shared" si="132"/>
        <v>0</v>
      </c>
      <c r="J212" s="143"/>
      <c r="K212" s="147">
        <f t="shared" si="133"/>
        <v>0</v>
      </c>
      <c r="L212" s="148" t="str">
        <f t="shared" si="134"/>
        <v/>
      </c>
      <c r="M212" s="374">
        <f t="shared" si="135"/>
        <v>0</v>
      </c>
      <c r="N212" s="157">
        <f t="shared" si="124"/>
        <v>0</v>
      </c>
      <c r="O212" s="148" t="str">
        <f t="shared" si="125"/>
        <v/>
      </c>
      <c r="P212" s="148">
        <f t="shared" si="131"/>
        <v>0</v>
      </c>
      <c r="Q212" s="149"/>
      <c r="R212" s="161"/>
      <c r="S212" s="148"/>
      <c r="T212" s="372"/>
      <c r="U212" s="153"/>
      <c r="V212" s="148">
        <f>IFERROR(SUM(S212), "")</f>
        <v>0</v>
      </c>
      <c r="W212" s="374"/>
      <c r="X212" s="148"/>
      <c r="Y212" s="148">
        <f t="shared" si="136"/>
        <v>0</v>
      </c>
      <c r="Z212" s="155"/>
      <c r="AA212" s="154"/>
      <c r="AB212" s="148">
        <f t="shared" ref="AB212:AB219" si="139">IFERROR(SUM(S212), "")</f>
        <v>0</v>
      </c>
      <c r="AC212" s="374"/>
      <c r="AD212" s="153"/>
      <c r="AE212" s="148">
        <f>IFERROR(SUM(S212), "")</f>
        <v>0</v>
      </c>
      <c r="AF212" s="374"/>
    </row>
    <row r="213" spans="2:32" s="156" customFormat="1" ht="9.9499999999999993" customHeight="1">
      <c r="B213" s="325"/>
      <c r="C213" s="141" t="s">
        <v>456</v>
      </c>
      <c r="D213" s="142"/>
      <c r="E213" s="142"/>
      <c r="F213" s="143"/>
      <c r="G213" s="144">
        <f t="shared" si="122"/>
        <v>234.60000000000002</v>
      </c>
      <c r="H213" s="145">
        <f t="shared" si="123"/>
        <v>44.207161125319686</v>
      </c>
      <c r="I213" s="146">
        <f t="shared" si="132"/>
        <v>10371</v>
      </c>
      <c r="J213" s="143"/>
      <c r="K213" s="147">
        <f t="shared" si="133"/>
        <v>147.30000000000001</v>
      </c>
      <c r="L213" s="148">
        <f t="shared" si="134"/>
        <v>50</v>
      </c>
      <c r="M213" s="374">
        <f t="shared" si="135"/>
        <v>7365.0000000000009</v>
      </c>
      <c r="N213" s="157">
        <f t="shared" si="124"/>
        <v>87.3</v>
      </c>
      <c r="O213" s="148">
        <f t="shared" si="125"/>
        <v>34.432989690721648</v>
      </c>
      <c r="P213" s="148">
        <f t="shared" si="131"/>
        <v>3006</v>
      </c>
      <c r="Q213" s="149"/>
      <c r="R213" s="161">
        <v>147.30000000000001</v>
      </c>
      <c r="S213" s="148">
        <v>50</v>
      </c>
      <c r="T213" s="372">
        <f t="shared" ref="T213:T219" si="140">IFERROR(SUM(R213*S213), "")</f>
        <v>7365.0000000000009</v>
      </c>
      <c r="U213" s="153"/>
      <c r="V213" s="148"/>
      <c r="W213" s="374"/>
      <c r="X213" s="148"/>
      <c r="Y213" s="148">
        <f t="shared" si="136"/>
        <v>50</v>
      </c>
      <c r="Z213" s="155"/>
      <c r="AA213" s="154">
        <v>42</v>
      </c>
      <c r="AB213" s="148">
        <f t="shared" si="139"/>
        <v>50</v>
      </c>
      <c r="AC213" s="372">
        <f t="shared" ref="AC213:AC219" si="141">IFERROR(SUM(AA213*AB213), "")</f>
        <v>2100</v>
      </c>
      <c r="AD213" s="153">
        <v>45.3</v>
      </c>
      <c r="AE213" s="148">
        <v>20</v>
      </c>
      <c r="AF213" s="372">
        <f t="shared" ref="AF213:AF219" si="142">IFERROR(SUM(AD213*AE213), "")</f>
        <v>906</v>
      </c>
    </row>
    <row r="214" spans="2:32" s="156" customFormat="1" ht="9.9499999999999993" customHeight="1">
      <c r="B214" s="325"/>
      <c r="C214" s="141" t="s">
        <v>433</v>
      </c>
      <c r="D214" s="142"/>
      <c r="E214" s="142"/>
      <c r="F214" s="143"/>
      <c r="G214" s="144">
        <f t="shared" si="122"/>
        <v>234.60000000000002</v>
      </c>
      <c r="H214" s="145">
        <f t="shared" si="123"/>
        <v>207.51918158567773</v>
      </c>
      <c r="I214" s="146">
        <f t="shared" si="132"/>
        <v>48684</v>
      </c>
      <c r="J214" s="143"/>
      <c r="K214" s="147">
        <f t="shared" si="133"/>
        <v>147.30000000000001</v>
      </c>
      <c r="L214" s="148">
        <f t="shared" si="134"/>
        <v>249.99999999999997</v>
      </c>
      <c r="M214" s="374">
        <f t="shared" si="135"/>
        <v>36825</v>
      </c>
      <c r="N214" s="157">
        <f t="shared" si="124"/>
        <v>87.3</v>
      </c>
      <c r="O214" s="148">
        <f t="shared" si="125"/>
        <v>135.84192439862542</v>
      </c>
      <c r="P214" s="148">
        <f t="shared" si="131"/>
        <v>11859</v>
      </c>
      <c r="Q214" s="149"/>
      <c r="R214" s="161">
        <v>147.30000000000001</v>
      </c>
      <c r="S214" s="148">
        <v>250</v>
      </c>
      <c r="T214" s="372">
        <f t="shared" si="140"/>
        <v>36825</v>
      </c>
      <c r="U214" s="153"/>
      <c r="V214" s="148"/>
      <c r="W214" s="374"/>
      <c r="X214" s="148"/>
      <c r="Y214" s="148">
        <f t="shared" si="136"/>
        <v>250</v>
      </c>
      <c r="Z214" s="155"/>
      <c r="AA214" s="154">
        <v>42</v>
      </c>
      <c r="AB214" s="148">
        <f t="shared" si="139"/>
        <v>250</v>
      </c>
      <c r="AC214" s="372">
        <f t="shared" si="141"/>
        <v>10500</v>
      </c>
      <c r="AD214" s="153">
        <v>45.3</v>
      </c>
      <c r="AE214" s="148">
        <v>30</v>
      </c>
      <c r="AF214" s="372">
        <f t="shared" si="142"/>
        <v>1359</v>
      </c>
    </row>
    <row r="215" spans="2:32" s="156" customFormat="1" ht="9.9499999999999993" customHeight="1">
      <c r="B215" s="325"/>
      <c r="C215" s="141" t="s">
        <v>459</v>
      </c>
      <c r="D215" s="142"/>
      <c r="E215" s="142"/>
      <c r="F215" s="143"/>
      <c r="G215" s="144">
        <f t="shared" si="122"/>
        <v>448.2</v>
      </c>
      <c r="H215" s="145">
        <f t="shared" si="123"/>
        <v>800</v>
      </c>
      <c r="I215" s="146">
        <f t="shared" si="132"/>
        <v>358560</v>
      </c>
      <c r="J215" s="143"/>
      <c r="K215" s="147">
        <f t="shared" si="133"/>
        <v>299</v>
      </c>
      <c r="L215" s="148">
        <f t="shared" si="134"/>
        <v>800</v>
      </c>
      <c r="M215" s="374">
        <f t="shared" si="135"/>
        <v>239200</v>
      </c>
      <c r="N215" s="157">
        <f t="shared" si="124"/>
        <v>149.19999999999999</v>
      </c>
      <c r="O215" s="148">
        <f t="shared" si="125"/>
        <v>800</v>
      </c>
      <c r="P215" s="148">
        <f t="shared" si="131"/>
        <v>119359.99999999999</v>
      </c>
      <c r="Q215" s="149"/>
      <c r="R215" s="161">
        <v>299</v>
      </c>
      <c r="S215" s="148">
        <v>800</v>
      </c>
      <c r="T215" s="372">
        <f t="shared" si="140"/>
        <v>239200</v>
      </c>
      <c r="U215" s="153"/>
      <c r="V215" s="148"/>
      <c r="W215" s="374"/>
      <c r="X215" s="148"/>
      <c r="Y215" s="148">
        <f t="shared" si="136"/>
        <v>800</v>
      </c>
      <c r="Z215" s="155"/>
      <c r="AA215" s="154">
        <v>133.19999999999999</v>
      </c>
      <c r="AB215" s="148">
        <f t="shared" si="139"/>
        <v>800</v>
      </c>
      <c r="AC215" s="372">
        <f t="shared" si="141"/>
        <v>106559.99999999999</v>
      </c>
      <c r="AD215" s="153">
        <v>16</v>
      </c>
      <c r="AE215" s="148">
        <f>IFERROR(SUM(S215), "")</f>
        <v>800</v>
      </c>
      <c r="AF215" s="372">
        <f t="shared" si="142"/>
        <v>12800</v>
      </c>
    </row>
    <row r="216" spans="2:32" s="156" customFormat="1" ht="9.9499999999999993" customHeight="1">
      <c r="B216" s="325"/>
      <c r="C216" s="141" t="s">
        <v>467</v>
      </c>
      <c r="D216" s="142"/>
      <c r="E216" s="142"/>
      <c r="F216" s="143"/>
      <c r="G216" s="144">
        <f t="shared" si="122"/>
        <v>357.6</v>
      </c>
      <c r="H216" s="145">
        <f t="shared" si="123"/>
        <v>830</v>
      </c>
      <c r="I216" s="146">
        <f t="shared" si="132"/>
        <v>296808</v>
      </c>
      <c r="J216" s="143"/>
      <c r="K216" s="147">
        <f t="shared" si="133"/>
        <v>301.60000000000002</v>
      </c>
      <c r="L216" s="148">
        <f t="shared" si="134"/>
        <v>830</v>
      </c>
      <c r="M216" s="374">
        <f t="shared" si="135"/>
        <v>250328.00000000003</v>
      </c>
      <c r="N216" s="157">
        <f t="shared" si="124"/>
        <v>56</v>
      </c>
      <c r="O216" s="148">
        <f t="shared" si="125"/>
        <v>830</v>
      </c>
      <c r="P216" s="148">
        <f t="shared" si="131"/>
        <v>46480</v>
      </c>
      <c r="Q216" s="149"/>
      <c r="R216" s="161">
        <v>301.60000000000002</v>
      </c>
      <c r="S216" s="148">
        <v>830</v>
      </c>
      <c r="T216" s="372">
        <f t="shared" si="140"/>
        <v>250328.00000000003</v>
      </c>
      <c r="U216" s="153"/>
      <c r="V216" s="148"/>
      <c r="W216" s="374"/>
      <c r="X216" s="148"/>
      <c r="Y216" s="148">
        <f t="shared" si="136"/>
        <v>830</v>
      </c>
      <c r="Z216" s="155"/>
      <c r="AA216" s="154">
        <v>37</v>
      </c>
      <c r="AB216" s="148">
        <f t="shared" si="139"/>
        <v>830</v>
      </c>
      <c r="AC216" s="372">
        <f t="shared" si="141"/>
        <v>30710</v>
      </c>
      <c r="AD216" s="153">
        <v>19</v>
      </c>
      <c r="AE216" s="148">
        <f>IFERROR(SUM(S216), "")</f>
        <v>830</v>
      </c>
      <c r="AF216" s="372">
        <f t="shared" si="142"/>
        <v>15770</v>
      </c>
    </row>
    <row r="217" spans="2:32" s="156" customFormat="1" ht="9.9499999999999993" customHeight="1">
      <c r="B217" s="325"/>
      <c r="C217" s="141" t="s">
        <v>468</v>
      </c>
      <c r="D217" s="142"/>
      <c r="E217" s="142"/>
      <c r="F217" s="143"/>
      <c r="G217" s="144">
        <f t="shared" si="122"/>
        <v>198.60000000000002</v>
      </c>
      <c r="H217" s="145">
        <f t="shared" si="123"/>
        <v>799.99999999999989</v>
      </c>
      <c r="I217" s="146">
        <f t="shared" si="132"/>
        <v>158880</v>
      </c>
      <c r="J217" s="143"/>
      <c r="K217" s="147">
        <f t="shared" si="133"/>
        <v>122.4</v>
      </c>
      <c r="L217" s="148">
        <f t="shared" si="134"/>
        <v>800</v>
      </c>
      <c r="M217" s="374">
        <f t="shared" si="135"/>
        <v>97920</v>
      </c>
      <c r="N217" s="157">
        <f t="shared" si="124"/>
        <v>76.2</v>
      </c>
      <c r="O217" s="148">
        <f t="shared" si="125"/>
        <v>800.00000000000011</v>
      </c>
      <c r="P217" s="148">
        <f t="shared" si="131"/>
        <v>60960.000000000007</v>
      </c>
      <c r="Q217" s="149"/>
      <c r="R217" s="161">
        <v>122.4</v>
      </c>
      <c r="S217" s="148">
        <v>800</v>
      </c>
      <c r="T217" s="372">
        <f t="shared" si="140"/>
        <v>97920</v>
      </c>
      <c r="U217" s="153"/>
      <c r="V217" s="148"/>
      <c r="W217" s="374"/>
      <c r="X217" s="148"/>
      <c r="Y217" s="148">
        <f t="shared" si="136"/>
        <v>800</v>
      </c>
      <c r="Z217" s="155"/>
      <c r="AA217" s="154">
        <v>65.900000000000006</v>
      </c>
      <c r="AB217" s="148">
        <f t="shared" si="139"/>
        <v>800</v>
      </c>
      <c r="AC217" s="372">
        <f t="shared" si="141"/>
        <v>52720.000000000007</v>
      </c>
      <c r="AD217" s="153">
        <v>10.3</v>
      </c>
      <c r="AE217" s="148">
        <f>IFERROR(SUM(S217), "")</f>
        <v>800</v>
      </c>
      <c r="AF217" s="372">
        <f t="shared" si="142"/>
        <v>8240</v>
      </c>
    </row>
    <row r="218" spans="2:32" s="156" customFormat="1" ht="9.9499999999999993" customHeight="1">
      <c r="B218" s="325"/>
      <c r="C218" s="141" t="s">
        <v>469</v>
      </c>
      <c r="D218" s="142"/>
      <c r="E218" s="142"/>
      <c r="F218" s="143"/>
      <c r="G218" s="144">
        <f t="shared" si="122"/>
        <v>273.2</v>
      </c>
      <c r="H218" s="145">
        <f t="shared" si="123"/>
        <v>800</v>
      </c>
      <c r="I218" s="146">
        <f t="shared" si="132"/>
        <v>218560</v>
      </c>
      <c r="J218" s="143"/>
      <c r="K218" s="147">
        <f t="shared" si="133"/>
        <v>273.2</v>
      </c>
      <c r="L218" s="148">
        <f t="shared" si="134"/>
        <v>800</v>
      </c>
      <c r="M218" s="374">
        <f t="shared" si="135"/>
        <v>218560</v>
      </c>
      <c r="N218" s="157">
        <f t="shared" si="124"/>
        <v>0</v>
      </c>
      <c r="O218" s="148" t="str">
        <f t="shared" si="125"/>
        <v/>
      </c>
      <c r="P218" s="148">
        <f t="shared" si="131"/>
        <v>0</v>
      </c>
      <c r="Q218" s="149"/>
      <c r="R218" s="161">
        <v>273.2</v>
      </c>
      <c r="S218" s="148">
        <v>800</v>
      </c>
      <c r="T218" s="372">
        <f t="shared" si="140"/>
        <v>218560</v>
      </c>
      <c r="U218" s="153"/>
      <c r="V218" s="148"/>
      <c r="W218" s="374"/>
      <c r="X218" s="148"/>
      <c r="Y218" s="148">
        <f t="shared" si="136"/>
        <v>800</v>
      </c>
      <c r="Z218" s="155"/>
      <c r="AA218" s="154"/>
      <c r="AB218" s="148">
        <f t="shared" si="139"/>
        <v>800</v>
      </c>
      <c r="AC218" s="372">
        <f t="shared" si="141"/>
        <v>0</v>
      </c>
      <c r="AD218" s="153"/>
      <c r="AE218" s="148">
        <f>IFERROR(SUM(S218), "")</f>
        <v>800</v>
      </c>
      <c r="AF218" s="372">
        <f t="shared" si="142"/>
        <v>0</v>
      </c>
    </row>
    <row r="219" spans="2:32" s="156" customFormat="1" ht="9.9499999999999993" customHeight="1">
      <c r="B219" s="325"/>
      <c r="C219" s="141" t="s">
        <v>470</v>
      </c>
      <c r="D219" s="142"/>
      <c r="E219" s="142"/>
      <c r="F219" s="143"/>
      <c r="G219" s="144">
        <f t="shared" ref="G219:G230" si="143">IFERROR(SUM(K219+N219), "")</f>
        <v>35.5</v>
      </c>
      <c r="H219" s="145">
        <f t="shared" ref="H219:H230" si="144">IFERROR(SUM(I219/G219), "")</f>
        <v>2400</v>
      </c>
      <c r="I219" s="146">
        <f t="shared" si="132"/>
        <v>85200</v>
      </c>
      <c r="J219" s="143"/>
      <c r="K219" s="147">
        <f t="shared" si="133"/>
        <v>19</v>
      </c>
      <c r="L219" s="148">
        <f t="shared" si="134"/>
        <v>2400</v>
      </c>
      <c r="M219" s="374">
        <f t="shared" si="135"/>
        <v>45600</v>
      </c>
      <c r="N219" s="157">
        <f t="shared" ref="N219:N230" si="145">IFERROR(SUM(AA219+AD219), "")</f>
        <v>16.5</v>
      </c>
      <c r="O219" s="148">
        <f t="shared" ref="O219:O230" si="146">IFERROR(SUM(P219/N219), "")</f>
        <v>2400</v>
      </c>
      <c r="P219" s="148">
        <f t="shared" si="131"/>
        <v>39600</v>
      </c>
      <c r="Q219" s="149"/>
      <c r="R219" s="161">
        <v>19</v>
      </c>
      <c r="S219" s="148">
        <v>2400</v>
      </c>
      <c r="T219" s="372">
        <f t="shared" si="140"/>
        <v>45600</v>
      </c>
      <c r="U219" s="153"/>
      <c r="V219" s="148"/>
      <c r="W219" s="374"/>
      <c r="X219" s="148"/>
      <c r="Y219" s="148">
        <f t="shared" si="136"/>
        <v>2400</v>
      </c>
      <c r="Z219" s="155"/>
      <c r="AA219" s="154">
        <v>16.5</v>
      </c>
      <c r="AB219" s="148">
        <f t="shared" si="139"/>
        <v>2400</v>
      </c>
      <c r="AC219" s="372">
        <f t="shared" si="141"/>
        <v>39600</v>
      </c>
      <c r="AD219" s="153"/>
      <c r="AE219" s="148">
        <f>IFERROR(SUM(S219), "")</f>
        <v>2400</v>
      </c>
      <c r="AF219" s="372">
        <f t="shared" si="142"/>
        <v>0</v>
      </c>
    </row>
    <row r="220" spans="2:32" s="156" customFormat="1" ht="9.9499999999999993" customHeight="1">
      <c r="B220" s="325"/>
      <c r="C220" s="141"/>
      <c r="D220" s="142"/>
      <c r="E220" s="142"/>
      <c r="F220" s="143"/>
      <c r="G220" s="144">
        <f t="shared" si="143"/>
        <v>0</v>
      </c>
      <c r="H220" s="145" t="str">
        <f t="shared" si="144"/>
        <v/>
      </c>
      <c r="I220" s="146">
        <f t="shared" si="132"/>
        <v>1177063</v>
      </c>
      <c r="J220" s="143"/>
      <c r="K220" s="147">
        <f t="shared" si="133"/>
        <v>0</v>
      </c>
      <c r="L220" s="148" t="str">
        <f t="shared" si="134"/>
        <v/>
      </c>
      <c r="M220" s="374">
        <f t="shared" si="135"/>
        <v>895798</v>
      </c>
      <c r="N220" s="157">
        <f t="shared" si="145"/>
        <v>0</v>
      </c>
      <c r="O220" s="148" t="str">
        <f t="shared" si="146"/>
        <v/>
      </c>
      <c r="P220" s="148">
        <f t="shared" si="131"/>
        <v>281265</v>
      </c>
      <c r="Q220" s="149"/>
      <c r="R220" s="161"/>
      <c r="S220" s="186" t="s">
        <v>238</v>
      </c>
      <c r="T220" s="378">
        <f>IFERROR(SUM(T213:T219), "")</f>
        <v>895798</v>
      </c>
      <c r="U220" s="153"/>
      <c r="V220" s="148"/>
      <c r="W220" s="374"/>
      <c r="X220" s="148"/>
      <c r="Y220" s="148"/>
      <c r="Z220" s="148"/>
      <c r="AA220" s="154"/>
      <c r="AB220" s="186" t="s">
        <v>238</v>
      </c>
      <c r="AC220" s="378">
        <f>IFERROR(SUM(AC213:AC219), "")</f>
        <v>242190</v>
      </c>
      <c r="AD220" s="153"/>
      <c r="AE220" s="186" t="s">
        <v>238</v>
      </c>
      <c r="AF220" s="378">
        <f>IFERROR(SUM(AF213:AF219), "")</f>
        <v>39075</v>
      </c>
    </row>
    <row r="221" spans="2:32" s="156" customFormat="1" ht="9.9499999999999993" customHeight="1">
      <c r="B221" s="325"/>
      <c r="C221" s="141" t="s">
        <v>471</v>
      </c>
      <c r="D221" s="142"/>
      <c r="E221" s="142"/>
      <c r="F221" s="143"/>
      <c r="G221" s="144">
        <f t="shared" si="143"/>
        <v>0</v>
      </c>
      <c r="H221" s="145" t="str">
        <f t="shared" si="144"/>
        <v/>
      </c>
      <c r="I221" s="146">
        <f t="shared" si="132"/>
        <v>0</v>
      </c>
      <c r="J221" s="143"/>
      <c r="K221" s="147">
        <f t="shared" si="133"/>
        <v>0</v>
      </c>
      <c r="L221" s="148" t="str">
        <f t="shared" si="134"/>
        <v/>
      </c>
      <c r="M221" s="374">
        <f t="shared" si="135"/>
        <v>0</v>
      </c>
      <c r="N221" s="157">
        <f t="shared" si="145"/>
        <v>0</v>
      </c>
      <c r="O221" s="148" t="str">
        <f t="shared" si="146"/>
        <v/>
      </c>
      <c r="P221" s="148">
        <f t="shared" si="131"/>
        <v>0</v>
      </c>
      <c r="Q221" s="149"/>
      <c r="R221" s="161"/>
      <c r="S221" s="186"/>
      <c r="T221" s="378"/>
      <c r="U221" s="153"/>
      <c r="V221" s="148"/>
      <c r="W221" s="374"/>
      <c r="X221" s="148"/>
      <c r="Y221" s="148"/>
      <c r="Z221" s="148"/>
      <c r="AA221" s="154"/>
      <c r="AB221" s="186"/>
      <c r="AC221" s="378"/>
      <c r="AD221" s="153"/>
      <c r="AE221" s="186"/>
      <c r="AF221" s="378"/>
    </row>
    <row r="222" spans="2:32" s="156" customFormat="1" ht="9.9499999999999993" customHeight="1">
      <c r="B222" s="325"/>
      <c r="C222" s="141" t="s">
        <v>456</v>
      </c>
      <c r="D222" s="142"/>
      <c r="E222" s="142"/>
      <c r="F222" s="143"/>
      <c r="G222" s="144">
        <f t="shared" si="143"/>
        <v>52.2</v>
      </c>
      <c r="H222" s="145">
        <f t="shared" si="144"/>
        <v>50</v>
      </c>
      <c r="I222" s="146">
        <f t="shared" si="132"/>
        <v>2610</v>
      </c>
      <c r="J222" s="143"/>
      <c r="K222" s="147">
        <f t="shared" si="133"/>
        <v>0</v>
      </c>
      <c r="L222" s="148" t="str">
        <f t="shared" si="134"/>
        <v/>
      </c>
      <c r="M222" s="374">
        <f t="shared" si="135"/>
        <v>0</v>
      </c>
      <c r="N222" s="157">
        <f t="shared" si="145"/>
        <v>52.2</v>
      </c>
      <c r="O222" s="148">
        <f t="shared" si="146"/>
        <v>50</v>
      </c>
      <c r="P222" s="148">
        <f t="shared" si="131"/>
        <v>2610</v>
      </c>
      <c r="Q222" s="149"/>
      <c r="R222" s="161"/>
      <c r="S222" s="186"/>
      <c r="T222" s="378"/>
      <c r="U222" s="153"/>
      <c r="V222" s="148"/>
      <c r="W222" s="374"/>
      <c r="X222" s="148"/>
      <c r="Y222" s="148"/>
      <c r="Z222" s="148"/>
      <c r="AA222" s="154"/>
      <c r="AB222" s="186"/>
      <c r="AC222" s="378"/>
      <c r="AD222" s="153">
        <v>52.2</v>
      </c>
      <c r="AE222" s="148">
        <v>50</v>
      </c>
      <c r="AF222" s="372">
        <f>IFERROR(SUM(AD222*AE222), "")</f>
        <v>2610</v>
      </c>
    </row>
    <row r="223" spans="2:32" s="156" customFormat="1" ht="9.9499999999999993" customHeight="1">
      <c r="B223" s="325"/>
      <c r="C223" s="141" t="s">
        <v>433</v>
      </c>
      <c r="D223" s="142"/>
      <c r="E223" s="142"/>
      <c r="F223" s="143"/>
      <c r="G223" s="144">
        <f t="shared" si="143"/>
        <v>52.2</v>
      </c>
      <c r="H223" s="145">
        <f t="shared" si="144"/>
        <v>250</v>
      </c>
      <c r="I223" s="146">
        <f t="shared" si="132"/>
        <v>13050</v>
      </c>
      <c r="J223" s="143"/>
      <c r="K223" s="147">
        <f t="shared" si="133"/>
        <v>0</v>
      </c>
      <c r="L223" s="148" t="str">
        <f t="shared" si="134"/>
        <v/>
      </c>
      <c r="M223" s="374">
        <f t="shared" si="135"/>
        <v>0</v>
      </c>
      <c r="N223" s="157">
        <f t="shared" si="145"/>
        <v>52.2</v>
      </c>
      <c r="O223" s="148">
        <f t="shared" si="146"/>
        <v>250</v>
      </c>
      <c r="P223" s="148">
        <f t="shared" si="131"/>
        <v>13050</v>
      </c>
      <c r="Q223" s="149"/>
      <c r="R223" s="161"/>
      <c r="S223" s="186"/>
      <c r="T223" s="378"/>
      <c r="U223" s="153"/>
      <c r="V223" s="148"/>
      <c r="W223" s="374"/>
      <c r="X223" s="148"/>
      <c r="Y223" s="148"/>
      <c r="Z223" s="148"/>
      <c r="AA223" s="154"/>
      <c r="AB223" s="186"/>
      <c r="AC223" s="378"/>
      <c r="AD223" s="153">
        <v>52.2</v>
      </c>
      <c r="AE223" s="148">
        <v>250</v>
      </c>
      <c r="AF223" s="372">
        <f>IFERROR(SUM(AD223*AE223), "")</f>
        <v>13050</v>
      </c>
    </row>
    <row r="224" spans="2:32" s="156" customFormat="1" ht="9.9499999999999993" customHeight="1">
      <c r="B224" s="325"/>
      <c r="C224" s="141" t="s">
        <v>472</v>
      </c>
      <c r="D224" s="142"/>
      <c r="E224" s="142" t="s">
        <v>473</v>
      </c>
      <c r="F224" s="143"/>
      <c r="G224" s="144">
        <f t="shared" si="143"/>
        <v>52.5</v>
      </c>
      <c r="H224" s="145">
        <f t="shared" si="144"/>
        <v>2200</v>
      </c>
      <c r="I224" s="146">
        <f t="shared" si="132"/>
        <v>115500</v>
      </c>
      <c r="J224" s="143"/>
      <c r="K224" s="147">
        <f t="shared" si="133"/>
        <v>0</v>
      </c>
      <c r="L224" s="148" t="str">
        <f t="shared" si="134"/>
        <v/>
      </c>
      <c r="M224" s="374">
        <f t="shared" si="135"/>
        <v>0</v>
      </c>
      <c r="N224" s="157">
        <f t="shared" si="145"/>
        <v>52.5</v>
      </c>
      <c r="O224" s="148">
        <f t="shared" si="146"/>
        <v>2200</v>
      </c>
      <c r="P224" s="148">
        <f t="shared" si="131"/>
        <v>115500</v>
      </c>
      <c r="Q224" s="149"/>
      <c r="R224" s="161"/>
      <c r="S224" s="186"/>
      <c r="T224" s="378"/>
      <c r="U224" s="153"/>
      <c r="V224" s="148"/>
      <c r="W224" s="374"/>
      <c r="X224" s="148"/>
      <c r="Y224" s="148"/>
      <c r="Z224" s="148"/>
      <c r="AA224" s="154"/>
      <c r="AB224" s="186"/>
      <c r="AC224" s="378"/>
      <c r="AD224" s="153">
        <v>52.5</v>
      </c>
      <c r="AE224" s="148">
        <v>2200</v>
      </c>
      <c r="AF224" s="372">
        <f>IFERROR(SUM(AD224*AE224), "")</f>
        <v>115500</v>
      </c>
    </row>
    <row r="225" spans="2:32" s="156" customFormat="1" ht="9.9499999999999993" customHeight="1">
      <c r="B225" s="364"/>
      <c r="C225" s="141"/>
      <c r="D225" s="142"/>
      <c r="E225" s="142"/>
      <c r="F225" s="143"/>
      <c r="G225" s="144">
        <f t="shared" si="143"/>
        <v>0</v>
      </c>
      <c r="H225" s="145" t="str">
        <f t="shared" si="144"/>
        <v/>
      </c>
      <c r="I225" s="146">
        <f t="shared" si="132"/>
        <v>131160</v>
      </c>
      <c r="J225" s="143"/>
      <c r="K225" s="147">
        <f t="shared" si="133"/>
        <v>0</v>
      </c>
      <c r="L225" s="148" t="str">
        <f t="shared" si="134"/>
        <v/>
      </c>
      <c r="M225" s="374">
        <f t="shared" si="135"/>
        <v>0</v>
      </c>
      <c r="N225" s="157">
        <f t="shared" si="145"/>
        <v>0</v>
      </c>
      <c r="O225" s="148" t="str">
        <f t="shared" si="146"/>
        <v/>
      </c>
      <c r="P225" s="148">
        <f t="shared" si="131"/>
        <v>131160</v>
      </c>
      <c r="Q225" s="149"/>
      <c r="R225" s="161"/>
      <c r="S225" s="186"/>
      <c r="T225" s="378"/>
      <c r="U225" s="153"/>
      <c r="V225" s="148"/>
      <c r="W225" s="374"/>
      <c r="X225" s="148"/>
      <c r="Y225" s="148"/>
      <c r="Z225" s="148"/>
      <c r="AA225" s="154"/>
      <c r="AB225" s="186"/>
      <c r="AC225" s="378"/>
      <c r="AD225" s="153"/>
      <c r="AE225" s="186" t="s">
        <v>238</v>
      </c>
      <c r="AF225" s="378">
        <f>IFERROR(SUM(AF222:AF224), "")</f>
        <v>131160</v>
      </c>
    </row>
    <row r="226" spans="2:32" s="156" customFormat="1" ht="9.9499999999999993" customHeight="1">
      <c r="B226" s="364"/>
      <c r="C226" s="141" t="s">
        <v>474</v>
      </c>
      <c r="D226" s="142"/>
      <c r="E226" s="142"/>
      <c r="F226" s="143"/>
      <c r="G226" s="144">
        <f t="shared" si="143"/>
        <v>0</v>
      </c>
      <c r="H226" s="145" t="str">
        <f t="shared" si="144"/>
        <v/>
      </c>
      <c r="I226" s="146">
        <f t="shared" si="132"/>
        <v>0</v>
      </c>
      <c r="J226" s="143"/>
      <c r="K226" s="147">
        <f t="shared" si="133"/>
        <v>0</v>
      </c>
      <c r="L226" s="148" t="str">
        <f t="shared" si="134"/>
        <v/>
      </c>
      <c r="M226" s="374">
        <f t="shared" si="135"/>
        <v>0</v>
      </c>
      <c r="N226" s="157">
        <f t="shared" si="145"/>
        <v>0</v>
      </c>
      <c r="O226" s="148" t="str">
        <f t="shared" si="146"/>
        <v/>
      </c>
      <c r="P226" s="148">
        <f t="shared" si="131"/>
        <v>0</v>
      </c>
      <c r="Q226" s="149"/>
      <c r="R226" s="161"/>
      <c r="S226" s="148"/>
      <c r="T226" s="372"/>
      <c r="U226" s="153"/>
      <c r="V226" s="148"/>
      <c r="W226" s="374"/>
      <c r="X226" s="148"/>
      <c r="Y226" s="148"/>
      <c r="Z226" s="148"/>
      <c r="AA226" s="154"/>
      <c r="AB226" s="148"/>
      <c r="AC226" s="374"/>
      <c r="AD226" s="153"/>
      <c r="AE226" s="148"/>
      <c r="AF226" s="374"/>
    </row>
    <row r="227" spans="2:32" s="156" customFormat="1" ht="9.9499999999999993" customHeight="1">
      <c r="B227" s="364"/>
      <c r="C227" s="141" t="s">
        <v>456</v>
      </c>
      <c r="D227" s="142"/>
      <c r="E227" s="142"/>
      <c r="F227" s="143"/>
      <c r="G227" s="144">
        <f t="shared" si="143"/>
        <v>25.2</v>
      </c>
      <c r="H227" s="145">
        <f t="shared" si="144"/>
        <v>50</v>
      </c>
      <c r="I227" s="146">
        <f t="shared" si="132"/>
        <v>1260</v>
      </c>
      <c r="J227" s="143"/>
      <c r="K227" s="147">
        <f t="shared" si="133"/>
        <v>0</v>
      </c>
      <c r="L227" s="148" t="str">
        <f t="shared" si="134"/>
        <v/>
      </c>
      <c r="M227" s="374">
        <f t="shared" si="135"/>
        <v>0</v>
      </c>
      <c r="N227" s="157">
        <f t="shared" si="145"/>
        <v>25.2</v>
      </c>
      <c r="O227" s="148">
        <f t="shared" si="146"/>
        <v>50</v>
      </c>
      <c r="P227" s="148">
        <f t="shared" si="131"/>
        <v>1260</v>
      </c>
      <c r="Q227" s="149"/>
      <c r="R227" s="161"/>
      <c r="S227" s="148"/>
      <c r="T227" s="372"/>
      <c r="U227" s="153"/>
      <c r="V227" s="148"/>
      <c r="W227" s="374"/>
      <c r="X227" s="148"/>
      <c r="Y227" s="148"/>
      <c r="Z227" s="148"/>
      <c r="AA227" s="154">
        <v>25.2</v>
      </c>
      <c r="AB227" s="148">
        <v>50</v>
      </c>
      <c r="AC227" s="372">
        <f>IFERROR(SUM(AA227*AB227), "")</f>
        <v>1260</v>
      </c>
      <c r="AD227" s="153"/>
      <c r="AE227" s="148"/>
      <c r="AF227" s="374"/>
    </row>
    <row r="228" spans="2:32" s="156" customFormat="1" ht="9.9499999999999993" customHeight="1">
      <c r="B228" s="364"/>
      <c r="C228" s="141" t="s">
        <v>433</v>
      </c>
      <c r="D228" s="142"/>
      <c r="E228" s="142"/>
      <c r="F228" s="143"/>
      <c r="G228" s="144">
        <f t="shared" si="143"/>
        <v>25.2</v>
      </c>
      <c r="H228" s="145">
        <f t="shared" si="144"/>
        <v>250</v>
      </c>
      <c r="I228" s="146">
        <f t="shared" si="132"/>
        <v>6300</v>
      </c>
      <c r="J228" s="143"/>
      <c r="K228" s="147">
        <f t="shared" si="133"/>
        <v>0</v>
      </c>
      <c r="L228" s="148" t="str">
        <f t="shared" si="134"/>
        <v/>
      </c>
      <c r="M228" s="374">
        <f t="shared" si="135"/>
        <v>0</v>
      </c>
      <c r="N228" s="157">
        <f t="shared" si="145"/>
        <v>25.2</v>
      </c>
      <c r="O228" s="148">
        <f t="shared" si="146"/>
        <v>250</v>
      </c>
      <c r="P228" s="148">
        <f t="shared" si="131"/>
        <v>6300</v>
      </c>
      <c r="Q228" s="149"/>
      <c r="R228" s="161"/>
      <c r="S228" s="189"/>
      <c r="T228" s="387"/>
      <c r="U228" s="153"/>
      <c r="V228" s="148">
        <f>IFERROR(SUM(S228), "")</f>
        <v>0</v>
      </c>
      <c r="W228" s="374"/>
      <c r="X228" s="148"/>
      <c r="Y228" s="148">
        <f>IFERROR(SUM(S228), "")</f>
        <v>0</v>
      </c>
      <c r="Z228" s="191"/>
      <c r="AA228" s="154">
        <v>25.2</v>
      </c>
      <c r="AB228" s="148">
        <v>250</v>
      </c>
      <c r="AC228" s="372">
        <f>IFERROR(SUM(AA228*AB228), "")</f>
        <v>6300</v>
      </c>
      <c r="AD228" s="153"/>
      <c r="AE228" s="148">
        <f>IFERROR(SUM(S228), "")</f>
        <v>0</v>
      </c>
      <c r="AF228" s="374"/>
    </row>
    <row r="229" spans="2:32" s="156" customFormat="1" ht="9.9499999999999993" customHeight="1">
      <c r="B229" s="364"/>
      <c r="C229" s="165" t="s">
        <v>475</v>
      </c>
      <c r="D229" s="166"/>
      <c r="E229" s="166"/>
      <c r="F229" s="167"/>
      <c r="G229" s="144">
        <f t="shared" si="143"/>
        <v>25.2</v>
      </c>
      <c r="H229" s="145">
        <f t="shared" si="144"/>
        <v>2200</v>
      </c>
      <c r="I229" s="146">
        <f t="shared" si="132"/>
        <v>55440</v>
      </c>
      <c r="J229" s="167"/>
      <c r="K229" s="147">
        <f t="shared" si="133"/>
        <v>0</v>
      </c>
      <c r="L229" s="148" t="str">
        <f t="shared" si="134"/>
        <v/>
      </c>
      <c r="M229" s="374">
        <f t="shared" si="135"/>
        <v>0</v>
      </c>
      <c r="N229" s="157">
        <f t="shared" si="145"/>
        <v>25.2</v>
      </c>
      <c r="O229" s="148">
        <f t="shared" si="146"/>
        <v>2200</v>
      </c>
      <c r="P229" s="148">
        <f t="shared" si="131"/>
        <v>55440</v>
      </c>
      <c r="Q229" s="149"/>
      <c r="R229" s="161"/>
      <c r="S229" s="189"/>
      <c r="T229" s="387"/>
      <c r="U229" s="153"/>
      <c r="V229" s="148"/>
      <c r="W229" s="374"/>
      <c r="X229" s="148"/>
      <c r="Y229" s="148"/>
      <c r="Z229" s="191"/>
      <c r="AA229" s="154">
        <v>25.2</v>
      </c>
      <c r="AB229" s="148">
        <v>2200</v>
      </c>
      <c r="AC229" s="372">
        <f>IFERROR(SUM(AA229*AB229), "")</f>
        <v>55440</v>
      </c>
      <c r="AD229" s="153"/>
      <c r="AE229" s="148"/>
      <c r="AF229" s="374"/>
    </row>
    <row r="230" spans="2:32" s="156" customFormat="1" ht="9.9499999999999993" customHeight="1">
      <c r="B230" s="364"/>
      <c r="C230" s="165"/>
      <c r="D230" s="166"/>
      <c r="E230" s="166"/>
      <c r="F230" s="167"/>
      <c r="G230" s="144">
        <f t="shared" si="143"/>
        <v>0</v>
      </c>
      <c r="H230" s="145" t="str">
        <f t="shared" si="144"/>
        <v/>
      </c>
      <c r="I230" s="146">
        <f t="shared" si="132"/>
        <v>63000</v>
      </c>
      <c r="J230" s="167"/>
      <c r="K230" s="147">
        <f t="shared" si="133"/>
        <v>0</v>
      </c>
      <c r="L230" s="148" t="str">
        <f t="shared" si="134"/>
        <v/>
      </c>
      <c r="M230" s="374">
        <f t="shared" si="135"/>
        <v>0</v>
      </c>
      <c r="N230" s="157">
        <f t="shared" si="145"/>
        <v>0</v>
      </c>
      <c r="O230" s="148" t="str">
        <f t="shared" si="146"/>
        <v/>
      </c>
      <c r="P230" s="148">
        <f t="shared" si="131"/>
        <v>63000</v>
      </c>
      <c r="Q230" s="149"/>
      <c r="R230" s="161"/>
      <c r="S230" s="189"/>
      <c r="T230" s="387"/>
      <c r="U230" s="153"/>
      <c r="V230" s="148"/>
      <c r="W230" s="374"/>
      <c r="X230" s="148"/>
      <c r="Y230" s="148"/>
      <c r="Z230" s="191"/>
      <c r="AA230" s="154"/>
      <c r="AB230" s="186" t="s">
        <v>238</v>
      </c>
      <c r="AC230" s="378">
        <f>IFERROR(SUM(AC227:AC229), "")</f>
        <v>63000</v>
      </c>
      <c r="AD230" s="153"/>
      <c r="AF230" s="399"/>
    </row>
    <row r="231" spans="2:32" s="156" customFormat="1" ht="9.9499999999999993" customHeight="1">
      <c r="B231" s="364"/>
      <c r="C231" s="165"/>
      <c r="D231" s="166"/>
      <c r="E231" s="166"/>
      <c r="F231" s="167"/>
      <c r="G231" s="168"/>
      <c r="H231" s="169"/>
      <c r="I231" s="158">
        <f t="shared" si="132"/>
        <v>21218928</v>
      </c>
      <c r="J231" s="167"/>
      <c r="K231" s="159"/>
      <c r="L231" s="148"/>
      <c r="M231" s="397">
        <f t="shared" si="135"/>
        <v>16412261</v>
      </c>
      <c r="N231" s="157"/>
      <c r="O231" s="148"/>
      <c r="P231" s="160">
        <f t="shared" si="131"/>
        <v>4806667</v>
      </c>
      <c r="Q231" s="149"/>
      <c r="R231" s="190"/>
      <c r="S231" s="180" t="s">
        <v>476</v>
      </c>
      <c r="T231" s="377">
        <f>IFERROR(SUM(T124:T228)/2, "")</f>
        <v>11426006</v>
      </c>
      <c r="U231" s="182"/>
      <c r="V231" s="164" t="s">
        <v>288</v>
      </c>
      <c r="W231" s="377">
        <f>IFERROR(SUM(W124:W228)/2, "")</f>
        <v>2665460</v>
      </c>
      <c r="X231" s="183"/>
      <c r="Y231" s="164" t="s">
        <v>288</v>
      </c>
      <c r="Z231" s="181">
        <f>IFERROR(SUM(Z124:Z228)/2, "")</f>
        <v>2320795</v>
      </c>
      <c r="AA231" s="154"/>
      <c r="AB231" s="164" t="s">
        <v>288</v>
      </c>
      <c r="AC231" s="377">
        <f>IFERROR(SUM(AC124:AC230)/2, "")</f>
        <v>3391687</v>
      </c>
      <c r="AD231" s="153"/>
      <c r="AE231" s="164" t="s">
        <v>288</v>
      </c>
      <c r="AF231" s="377">
        <f>IFERROR(SUM(AF124:AF228)/2, "")</f>
        <v>1414980</v>
      </c>
    </row>
    <row r="232" spans="2:32" s="140" customFormat="1" ht="9.9499999999999993" customHeight="1">
      <c r="B232" s="338" t="s">
        <v>477</v>
      </c>
      <c r="C232" s="126" t="s">
        <v>455</v>
      </c>
      <c r="D232" s="127"/>
      <c r="E232" s="127"/>
      <c r="F232" s="128"/>
      <c r="G232" s="129">
        <f t="shared" ref="G232:G259" si="147">IFERROR(SUM(K232+N232), "")</f>
        <v>0</v>
      </c>
      <c r="H232" s="130" t="str">
        <f t="shared" ref="H232:H259" si="148">IFERROR(SUM(I232/G232), "")</f>
        <v/>
      </c>
      <c r="I232" s="131">
        <f t="shared" ref="I232:I260" si="149">IFERROR(SUM(M232+P232), "")</f>
        <v>0</v>
      </c>
      <c r="J232" s="128"/>
      <c r="K232" s="192">
        <f t="shared" ref="K232:K259" si="150">IFERROR(SUM(R232+U232+X232), "")</f>
        <v>0</v>
      </c>
      <c r="L232" s="185" t="str">
        <f t="shared" ref="L232:L259" si="151">IFERROR(SUM(M232/K232), "")</f>
        <v/>
      </c>
      <c r="M232" s="379">
        <f t="shared" si="135"/>
        <v>0</v>
      </c>
      <c r="N232" s="184">
        <f t="shared" ref="N232:N259" si="152">IFERROR(SUM(AA232+AD232), "")</f>
        <v>0</v>
      </c>
      <c r="O232" s="185" t="str">
        <f t="shared" ref="O232:O259" si="153">IFERROR(SUM(P232/N232), "")</f>
        <v/>
      </c>
      <c r="P232" s="185">
        <f t="shared" si="131"/>
        <v>0</v>
      </c>
      <c r="Q232" s="134"/>
      <c r="R232" s="172"/>
      <c r="S232" s="133"/>
      <c r="T232" s="371"/>
      <c r="U232" s="138"/>
      <c r="V232" s="133">
        <f>IFERROR(SUM(S232), "")</f>
        <v>0</v>
      </c>
      <c r="W232" s="376"/>
      <c r="X232" s="133"/>
      <c r="Y232" s="133">
        <f>IFERROR(SUM(S232), "")</f>
        <v>0</v>
      </c>
      <c r="Z232" s="176"/>
      <c r="AA232" s="139"/>
      <c r="AB232" s="133">
        <f>IFERROR(SUM(S232), "")</f>
        <v>0</v>
      </c>
      <c r="AC232" s="376"/>
      <c r="AD232" s="138"/>
      <c r="AE232" s="133">
        <f t="shared" ref="AE232:AE241" si="154">IFERROR(SUM(S232), "")</f>
        <v>0</v>
      </c>
      <c r="AF232" s="376"/>
    </row>
    <row r="233" spans="2:32" s="156" customFormat="1" ht="9.9499999999999993" customHeight="1">
      <c r="B233" s="339"/>
      <c r="C233" s="141" t="s">
        <v>478</v>
      </c>
      <c r="D233" s="142"/>
      <c r="E233" s="142"/>
      <c r="F233" s="143"/>
      <c r="G233" s="144">
        <f t="shared" si="147"/>
        <v>945</v>
      </c>
      <c r="H233" s="145">
        <f t="shared" si="148"/>
        <v>900</v>
      </c>
      <c r="I233" s="146">
        <f t="shared" si="149"/>
        <v>850500</v>
      </c>
      <c r="J233" s="143"/>
      <c r="K233" s="147">
        <f t="shared" si="150"/>
        <v>639</v>
      </c>
      <c r="L233" s="148">
        <f t="shared" si="151"/>
        <v>900</v>
      </c>
      <c r="M233" s="374">
        <f t="shared" si="135"/>
        <v>575100</v>
      </c>
      <c r="N233" s="157">
        <f t="shared" si="152"/>
        <v>306</v>
      </c>
      <c r="O233" s="148">
        <f t="shared" si="153"/>
        <v>900</v>
      </c>
      <c r="P233" s="148">
        <f t="shared" si="131"/>
        <v>275400</v>
      </c>
      <c r="Q233" s="149"/>
      <c r="R233" s="161">
        <v>639</v>
      </c>
      <c r="S233" s="148">
        <v>900</v>
      </c>
      <c r="T233" s="372">
        <f>IFERROR(SUM(R233*S233), "")</f>
        <v>575100</v>
      </c>
      <c r="U233" s="153"/>
      <c r="V233" s="148"/>
      <c r="W233" s="374"/>
      <c r="X233" s="148"/>
      <c r="Y233" s="148"/>
      <c r="Z233" s="155"/>
      <c r="AA233" s="154">
        <v>306</v>
      </c>
      <c r="AB233" s="148">
        <f>IFERROR(SUM(S233), "")</f>
        <v>900</v>
      </c>
      <c r="AC233" s="372">
        <f>IFERROR(SUM(AA233*AB233), "")</f>
        <v>275400</v>
      </c>
      <c r="AD233" s="153"/>
      <c r="AE233" s="148">
        <f t="shared" si="154"/>
        <v>900</v>
      </c>
      <c r="AF233" s="372">
        <f>IFERROR(SUM(AD233*AE233), "")</f>
        <v>0</v>
      </c>
    </row>
    <row r="234" spans="2:32" s="156" customFormat="1" ht="9.9499999999999993" customHeight="1">
      <c r="B234" s="364"/>
      <c r="C234" s="141" t="s">
        <v>479</v>
      </c>
      <c r="D234" s="142"/>
      <c r="E234" s="142"/>
      <c r="F234" s="143"/>
      <c r="G234" s="144">
        <f t="shared" si="147"/>
        <v>945</v>
      </c>
      <c r="H234" s="145">
        <f t="shared" si="148"/>
        <v>500</v>
      </c>
      <c r="I234" s="146">
        <f t="shared" si="149"/>
        <v>472500</v>
      </c>
      <c r="J234" s="143"/>
      <c r="K234" s="147">
        <f t="shared" si="150"/>
        <v>639</v>
      </c>
      <c r="L234" s="148">
        <f t="shared" si="151"/>
        <v>500</v>
      </c>
      <c r="M234" s="374">
        <f t="shared" ref="M234:M265" si="155">IFERROR(SUM(T234+W234+Z234), "")</f>
        <v>319500</v>
      </c>
      <c r="N234" s="157">
        <f t="shared" si="152"/>
        <v>306</v>
      </c>
      <c r="O234" s="148">
        <f t="shared" si="153"/>
        <v>500</v>
      </c>
      <c r="P234" s="148">
        <f t="shared" si="131"/>
        <v>153000</v>
      </c>
      <c r="Q234" s="149"/>
      <c r="R234" s="161">
        <v>639</v>
      </c>
      <c r="S234" s="148">
        <v>500</v>
      </c>
      <c r="T234" s="372">
        <f>IFERROR(SUM(R234*S234), "")</f>
        <v>319500</v>
      </c>
      <c r="U234" s="153"/>
      <c r="V234" s="148"/>
      <c r="W234" s="374"/>
      <c r="X234" s="148"/>
      <c r="Y234" s="148"/>
      <c r="Z234" s="155"/>
      <c r="AA234" s="154">
        <v>306</v>
      </c>
      <c r="AB234" s="148">
        <f>IFERROR(SUM(S234), "")</f>
        <v>500</v>
      </c>
      <c r="AC234" s="372">
        <f>IFERROR(SUM(AA234*AB234), "")</f>
        <v>153000</v>
      </c>
      <c r="AD234" s="153"/>
      <c r="AE234" s="148">
        <f t="shared" si="154"/>
        <v>500</v>
      </c>
      <c r="AF234" s="372">
        <f>IFERROR(SUM(AD234*AE234), "")</f>
        <v>0</v>
      </c>
    </row>
    <row r="235" spans="2:32" s="156" customFormat="1" ht="9.9499999999999993" customHeight="1">
      <c r="B235" s="364"/>
      <c r="C235" s="141" t="s">
        <v>480</v>
      </c>
      <c r="D235" s="142"/>
      <c r="E235" s="142" t="s">
        <v>481</v>
      </c>
      <c r="F235" s="143"/>
      <c r="G235" s="144">
        <f t="shared" si="147"/>
        <v>945</v>
      </c>
      <c r="H235" s="145">
        <f t="shared" si="148"/>
        <v>2400</v>
      </c>
      <c r="I235" s="146">
        <f t="shared" si="149"/>
        <v>2268000</v>
      </c>
      <c r="J235" s="143"/>
      <c r="K235" s="147">
        <f t="shared" si="150"/>
        <v>639</v>
      </c>
      <c r="L235" s="148">
        <f t="shared" si="151"/>
        <v>2400</v>
      </c>
      <c r="M235" s="374">
        <f t="shared" si="155"/>
        <v>1533600</v>
      </c>
      <c r="N235" s="157">
        <f t="shared" si="152"/>
        <v>306</v>
      </c>
      <c r="O235" s="148">
        <f t="shared" si="153"/>
        <v>2400</v>
      </c>
      <c r="P235" s="148">
        <f t="shared" si="131"/>
        <v>734400</v>
      </c>
      <c r="Q235" s="149"/>
      <c r="R235" s="161">
        <v>639</v>
      </c>
      <c r="S235" s="148">
        <v>2400</v>
      </c>
      <c r="T235" s="372">
        <f>IFERROR(SUM(R235*S235), "")</f>
        <v>1533600</v>
      </c>
      <c r="U235" s="153"/>
      <c r="V235" s="148"/>
      <c r="W235" s="374"/>
      <c r="X235" s="148"/>
      <c r="Y235" s="148"/>
      <c r="Z235" s="155"/>
      <c r="AA235" s="154">
        <v>306</v>
      </c>
      <c r="AB235" s="148">
        <f>IFERROR(SUM(S235), "")</f>
        <v>2400</v>
      </c>
      <c r="AC235" s="372">
        <f>IFERROR(SUM(AA235*AB235), "")</f>
        <v>734400</v>
      </c>
      <c r="AD235" s="153"/>
      <c r="AE235" s="148">
        <f t="shared" si="154"/>
        <v>2400</v>
      </c>
      <c r="AF235" s="372">
        <f>IFERROR(SUM(AD235*AE235), "")</f>
        <v>0</v>
      </c>
    </row>
    <row r="236" spans="2:32" s="156" customFormat="1" ht="9.9499999999999993" customHeight="1">
      <c r="B236" s="364"/>
      <c r="C236" s="141" t="s">
        <v>482</v>
      </c>
      <c r="D236" s="142"/>
      <c r="E236" s="142"/>
      <c r="F236" s="143"/>
      <c r="G236" s="144">
        <f t="shared" si="147"/>
        <v>1279</v>
      </c>
      <c r="H236" s="145">
        <f t="shared" si="148"/>
        <v>300</v>
      </c>
      <c r="I236" s="146">
        <f t="shared" si="149"/>
        <v>383700</v>
      </c>
      <c r="J236" s="143"/>
      <c r="K236" s="147">
        <f t="shared" si="150"/>
        <v>937</v>
      </c>
      <c r="L236" s="148">
        <f t="shared" si="151"/>
        <v>300</v>
      </c>
      <c r="M236" s="374">
        <f t="shared" si="155"/>
        <v>281100</v>
      </c>
      <c r="N236" s="157">
        <f t="shared" si="152"/>
        <v>342</v>
      </c>
      <c r="O236" s="148">
        <f t="shared" si="153"/>
        <v>300</v>
      </c>
      <c r="P236" s="148">
        <f t="shared" si="131"/>
        <v>102600</v>
      </c>
      <c r="Q236" s="149"/>
      <c r="R236" s="161">
        <v>937</v>
      </c>
      <c r="S236" s="148">
        <v>300</v>
      </c>
      <c r="T236" s="372">
        <f>IFERROR(SUM(R236*S236), "")</f>
        <v>281100</v>
      </c>
      <c r="U236" s="153"/>
      <c r="V236" s="148"/>
      <c r="W236" s="374"/>
      <c r="X236" s="148"/>
      <c r="Y236" s="148"/>
      <c r="Z236" s="155"/>
      <c r="AA236" s="154">
        <v>342</v>
      </c>
      <c r="AB236" s="148">
        <f>IFERROR(SUM(S236), "")</f>
        <v>300</v>
      </c>
      <c r="AC236" s="372">
        <f>IFERROR(SUM(AA236*AB236), "")</f>
        <v>102600</v>
      </c>
      <c r="AD236" s="153"/>
      <c r="AE236" s="148">
        <f t="shared" si="154"/>
        <v>300</v>
      </c>
      <c r="AF236" s="372">
        <f>IFERROR(SUM(AD236*AE236), "")</f>
        <v>0</v>
      </c>
    </row>
    <row r="237" spans="2:32" s="156" customFormat="1" ht="9.9499999999999993" customHeight="1">
      <c r="B237" s="364"/>
      <c r="C237" s="141"/>
      <c r="D237" s="142"/>
      <c r="E237" s="142"/>
      <c r="F237" s="143"/>
      <c r="G237" s="144">
        <f t="shared" si="147"/>
        <v>0</v>
      </c>
      <c r="H237" s="145" t="str">
        <f t="shared" si="148"/>
        <v/>
      </c>
      <c r="I237" s="146">
        <f t="shared" si="149"/>
        <v>3974700</v>
      </c>
      <c r="J237" s="143"/>
      <c r="K237" s="147">
        <f t="shared" si="150"/>
        <v>0</v>
      </c>
      <c r="L237" s="148" t="str">
        <f t="shared" si="151"/>
        <v/>
      </c>
      <c r="M237" s="374">
        <f t="shared" si="155"/>
        <v>2709300</v>
      </c>
      <c r="N237" s="157">
        <f t="shared" si="152"/>
        <v>0</v>
      </c>
      <c r="O237" s="148" t="str">
        <f t="shared" si="153"/>
        <v/>
      </c>
      <c r="P237" s="148">
        <f t="shared" si="131"/>
        <v>1265400</v>
      </c>
      <c r="Q237" s="149"/>
      <c r="R237" s="161"/>
      <c r="S237" s="186" t="s">
        <v>238</v>
      </c>
      <c r="T237" s="378">
        <f>IFERROR(SUM(T233:T236), "")</f>
        <v>2709300</v>
      </c>
      <c r="U237" s="153"/>
      <c r="V237" s="148"/>
      <c r="W237" s="374"/>
      <c r="X237" s="148"/>
      <c r="Y237" s="148">
        <f>IFERROR(SUM(S237), "")</f>
        <v>0</v>
      </c>
      <c r="Z237" s="155"/>
      <c r="AA237" s="154"/>
      <c r="AB237" s="186" t="s">
        <v>238</v>
      </c>
      <c r="AC237" s="378">
        <f>IFERROR(SUM(AC233:AC236), "")</f>
        <v>1265400</v>
      </c>
      <c r="AD237" s="153"/>
      <c r="AE237" s="148">
        <f t="shared" si="154"/>
        <v>0</v>
      </c>
      <c r="AF237" s="387">
        <f>IFERROR(SUM(AF233:AF236), "")</f>
        <v>0</v>
      </c>
    </row>
    <row r="238" spans="2:32" s="156" customFormat="1" ht="9.9499999999999993" customHeight="1">
      <c r="B238" s="364"/>
      <c r="C238" s="141" t="s">
        <v>483</v>
      </c>
      <c r="D238" s="142"/>
      <c r="E238" s="142"/>
      <c r="F238" s="143"/>
      <c r="G238" s="144">
        <f t="shared" si="147"/>
        <v>0</v>
      </c>
      <c r="H238" s="145" t="str">
        <f t="shared" si="148"/>
        <v/>
      </c>
      <c r="I238" s="146">
        <f t="shared" si="149"/>
        <v>0</v>
      </c>
      <c r="J238" s="143"/>
      <c r="K238" s="147">
        <f t="shared" si="150"/>
        <v>0</v>
      </c>
      <c r="L238" s="148" t="str">
        <f t="shared" si="151"/>
        <v/>
      </c>
      <c r="M238" s="374">
        <f t="shared" si="155"/>
        <v>0</v>
      </c>
      <c r="N238" s="157">
        <f t="shared" si="152"/>
        <v>0</v>
      </c>
      <c r="O238" s="148" t="str">
        <f t="shared" si="153"/>
        <v/>
      </c>
      <c r="P238" s="148">
        <f t="shared" si="131"/>
        <v>0</v>
      </c>
      <c r="Q238" s="149"/>
      <c r="R238" s="161"/>
      <c r="S238" s="148"/>
      <c r="T238" s="372"/>
      <c r="U238" s="153"/>
      <c r="V238" s="148"/>
      <c r="W238" s="374"/>
      <c r="X238" s="148"/>
      <c r="Y238" s="148">
        <f>IFERROR(SUM(S238), "")</f>
        <v>0</v>
      </c>
      <c r="Z238" s="155"/>
      <c r="AA238" s="154"/>
      <c r="AB238" s="148">
        <f>IFERROR(SUM(S238), "")</f>
        <v>0</v>
      </c>
      <c r="AC238" s="374"/>
      <c r="AD238" s="153"/>
      <c r="AE238" s="148">
        <f t="shared" si="154"/>
        <v>0</v>
      </c>
      <c r="AF238" s="374"/>
    </row>
    <row r="239" spans="2:32" s="156" customFormat="1" ht="9.9499999999999993" customHeight="1">
      <c r="B239" s="364"/>
      <c r="C239" s="141" t="s">
        <v>484</v>
      </c>
      <c r="D239" s="142"/>
      <c r="E239" s="142"/>
      <c r="F239" s="143"/>
      <c r="G239" s="144">
        <f t="shared" si="147"/>
        <v>802.5</v>
      </c>
      <c r="H239" s="145">
        <f t="shared" si="148"/>
        <v>1000</v>
      </c>
      <c r="I239" s="146">
        <f t="shared" si="149"/>
        <v>802500</v>
      </c>
      <c r="J239" s="143"/>
      <c r="K239" s="147">
        <f t="shared" si="150"/>
        <v>635</v>
      </c>
      <c r="L239" s="148">
        <f t="shared" si="151"/>
        <v>1000</v>
      </c>
      <c r="M239" s="374">
        <f t="shared" si="155"/>
        <v>635000</v>
      </c>
      <c r="N239" s="157">
        <f t="shared" si="152"/>
        <v>167.5</v>
      </c>
      <c r="O239" s="148">
        <f t="shared" si="153"/>
        <v>1000</v>
      </c>
      <c r="P239" s="148">
        <f t="shared" si="131"/>
        <v>167500</v>
      </c>
      <c r="Q239" s="149"/>
      <c r="R239" s="161">
        <v>635</v>
      </c>
      <c r="S239" s="148">
        <v>1000</v>
      </c>
      <c r="T239" s="372">
        <f>IFERROR(SUM(R239*S239), "")</f>
        <v>635000</v>
      </c>
      <c r="U239" s="153"/>
      <c r="V239" s="148"/>
      <c r="W239" s="374"/>
      <c r="X239" s="148"/>
      <c r="Y239" s="148"/>
      <c r="Z239" s="155"/>
      <c r="AA239" s="154">
        <v>167.5</v>
      </c>
      <c r="AB239" s="148">
        <f>IFERROR(SUM(S239), "")</f>
        <v>1000</v>
      </c>
      <c r="AC239" s="372">
        <f>IFERROR(SUM(AA239*AB239), "")</f>
        <v>167500</v>
      </c>
      <c r="AD239" s="153"/>
      <c r="AE239" s="148">
        <f t="shared" si="154"/>
        <v>1000</v>
      </c>
      <c r="AF239" s="374"/>
    </row>
    <row r="240" spans="2:32" s="156" customFormat="1" ht="9.9499999999999993" customHeight="1">
      <c r="B240" s="364"/>
      <c r="C240" s="141" t="s">
        <v>485</v>
      </c>
      <c r="D240" s="142"/>
      <c r="E240" s="142"/>
      <c r="F240" s="143"/>
      <c r="G240" s="144">
        <f t="shared" si="147"/>
        <v>802.5</v>
      </c>
      <c r="H240" s="145">
        <f t="shared" si="148"/>
        <v>300</v>
      </c>
      <c r="I240" s="146">
        <f t="shared" si="149"/>
        <v>240750</v>
      </c>
      <c r="J240" s="143"/>
      <c r="K240" s="147">
        <f t="shared" si="150"/>
        <v>635</v>
      </c>
      <c r="L240" s="148">
        <f t="shared" si="151"/>
        <v>300</v>
      </c>
      <c r="M240" s="374">
        <f t="shared" si="155"/>
        <v>190500</v>
      </c>
      <c r="N240" s="157">
        <f t="shared" si="152"/>
        <v>167.5</v>
      </c>
      <c r="O240" s="148">
        <f t="shared" si="153"/>
        <v>300</v>
      </c>
      <c r="P240" s="148">
        <f t="shared" si="131"/>
        <v>50250</v>
      </c>
      <c r="Q240" s="149"/>
      <c r="R240" s="161">
        <v>635</v>
      </c>
      <c r="S240" s="148">
        <v>300</v>
      </c>
      <c r="T240" s="372">
        <f>IFERROR(SUM(R240*S240), "")</f>
        <v>190500</v>
      </c>
      <c r="U240" s="153"/>
      <c r="V240" s="148"/>
      <c r="W240" s="374"/>
      <c r="X240" s="148"/>
      <c r="Y240" s="148"/>
      <c r="Z240" s="155"/>
      <c r="AA240" s="154">
        <v>167.5</v>
      </c>
      <c r="AB240" s="148">
        <f>IFERROR(SUM(S240), "")</f>
        <v>300</v>
      </c>
      <c r="AC240" s="372">
        <f>IFERROR(SUM(AA240*AB240), "")</f>
        <v>50250</v>
      </c>
      <c r="AD240" s="153"/>
      <c r="AE240" s="148">
        <f t="shared" si="154"/>
        <v>300</v>
      </c>
      <c r="AF240" s="374"/>
    </row>
    <row r="241" spans="2:32" s="156" customFormat="1" ht="9.9499999999999993" customHeight="1">
      <c r="B241" s="325"/>
      <c r="C241" s="141" t="s">
        <v>482</v>
      </c>
      <c r="D241" s="142"/>
      <c r="E241" s="142"/>
      <c r="F241" s="143"/>
      <c r="G241" s="144">
        <f t="shared" si="147"/>
        <v>1168.5</v>
      </c>
      <c r="H241" s="145">
        <f t="shared" si="148"/>
        <v>450</v>
      </c>
      <c r="I241" s="146">
        <f t="shared" si="149"/>
        <v>525825</v>
      </c>
      <c r="J241" s="143"/>
      <c r="K241" s="147">
        <f t="shared" si="150"/>
        <v>918</v>
      </c>
      <c r="L241" s="148">
        <f t="shared" si="151"/>
        <v>450</v>
      </c>
      <c r="M241" s="374">
        <f t="shared" si="155"/>
        <v>413100</v>
      </c>
      <c r="N241" s="157">
        <f t="shared" si="152"/>
        <v>250.5</v>
      </c>
      <c r="O241" s="148">
        <f t="shared" si="153"/>
        <v>450</v>
      </c>
      <c r="P241" s="148">
        <f t="shared" si="131"/>
        <v>112725</v>
      </c>
      <c r="Q241" s="149"/>
      <c r="R241" s="161">
        <v>918</v>
      </c>
      <c r="S241" s="148">
        <v>450</v>
      </c>
      <c r="T241" s="372">
        <f>IFERROR(SUM(R241*S241), "")</f>
        <v>413100</v>
      </c>
      <c r="U241" s="153"/>
      <c r="V241" s="148"/>
      <c r="W241" s="374"/>
      <c r="X241" s="148"/>
      <c r="Y241" s="148"/>
      <c r="Z241" s="155"/>
      <c r="AA241" s="154">
        <v>250.5</v>
      </c>
      <c r="AB241" s="148">
        <f>IFERROR(SUM(S241), "")</f>
        <v>450</v>
      </c>
      <c r="AC241" s="372">
        <f>IFERROR(SUM(AA241*AB241), "")</f>
        <v>112725</v>
      </c>
      <c r="AD241" s="153"/>
      <c r="AE241" s="148">
        <f t="shared" si="154"/>
        <v>450</v>
      </c>
      <c r="AF241" s="374"/>
    </row>
    <row r="242" spans="2:32" s="156" customFormat="1" ht="9.9499999999999993" customHeight="1">
      <c r="B242" s="325"/>
      <c r="C242" s="141"/>
      <c r="D242" s="142"/>
      <c r="E242" s="142"/>
      <c r="F242" s="143"/>
      <c r="G242" s="144">
        <f t="shared" si="147"/>
        <v>0</v>
      </c>
      <c r="H242" s="145" t="str">
        <f t="shared" si="148"/>
        <v/>
      </c>
      <c r="I242" s="146">
        <f t="shared" si="149"/>
        <v>1569075</v>
      </c>
      <c r="J242" s="143"/>
      <c r="K242" s="147">
        <f t="shared" si="150"/>
        <v>0</v>
      </c>
      <c r="L242" s="148" t="str">
        <f t="shared" si="151"/>
        <v/>
      </c>
      <c r="M242" s="374">
        <f t="shared" si="155"/>
        <v>1238600</v>
      </c>
      <c r="N242" s="157">
        <f t="shared" si="152"/>
        <v>0</v>
      </c>
      <c r="O242" s="148" t="str">
        <f t="shared" si="153"/>
        <v/>
      </c>
      <c r="P242" s="148">
        <f t="shared" si="131"/>
        <v>330475</v>
      </c>
      <c r="Q242" s="149"/>
      <c r="R242" s="161"/>
      <c r="S242" s="186" t="s">
        <v>238</v>
      </c>
      <c r="T242" s="378">
        <f>IFERROR(SUM(T239:T241), "")</f>
        <v>1238600</v>
      </c>
      <c r="U242" s="153"/>
      <c r="V242" s="148"/>
      <c r="W242" s="374"/>
      <c r="X242" s="148"/>
      <c r="Y242" s="148">
        <f>IFERROR(SUM(S242), "")</f>
        <v>0</v>
      </c>
      <c r="Z242" s="155"/>
      <c r="AA242" s="154"/>
      <c r="AB242" s="186" t="s">
        <v>238</v>
      </c>
      <c r="AC242" s="378">
        <f>IFERROR(SUM(AC239:AC241), "")</f>
        <v>330475</v>
      </c>
      <c r="AD242" s="153"/>
      <c r="AE242" s="186" t="s">
        <v>238</v>
      </c>
      <c r="AF242" s="374"/>
    </row>
    <row r="243" spans="2:32" s="156" customFormat="1" ht="9.9499999999999993" customHeight="1">
      <c r="B243" s="325"/>
      <c r="C243" s="141" t="s">
        <v>486</v>
      </c>
      <c r="D243" s="142"/>
      <c r="E243" s="142"/>
      <c r="F243" s="143"/>
      <c r="G243" s="144">
        <f t="shared" si="147"/>
        <v>0</v>
      </c>
      <c r="H243" s="145" t="str">
        <f t="shared" si="148"/>
        <v/>
      </c>
      <c r="I243" s="146">
        <f t="shared" si="149"/>
        <v>0</v>
      </c>
      <c r="J243" s="143"/>
      <c r="K243" s="147">
        <f t="shared" si="150"/>
        <v>0</v>
      </c>
      <c r="L243" s="148" t="str">
        <f t="shared" si="151"/>
        <v/>
      </c>
      <c r="M243" s="374">
        <f t="shared" si="155"/>
        <v>0</v>
      </c>
      <c r="N243" s="157">
        <f t="shared" si="152"/>
        <v>0</v>
      </c>
      <c r="O243" s="148" t="str">
        <f t="shared" si="153"/>
        <v/>
      </c>
      <c r="P243" s="148">
        <f t="shared" si="131"/>
        <v>0</v>
      </c>
      <c r="Q243" s="149"/>
      <c r="R243" s="161"/>
      <c r="S243" s="148"/>
      <c r="T243" s="372"/>
      <c r="U243" s="153"/>
      <c r="V243" s="148"/>
      <c r="W243" s="374"/>
      <c r="X243" s="148"/>
      <c r="Y243" s="148">
        <f>IFERROR(SUM(S243), "")</f>
        <v>0</v>
      </c>
      <c r="Z243" s="155"/>
      <c r="AA243" s="154"/>
      <c r="AB243" s="148">
        <f t="shared" ref="AB243:AB253" si="156">IFERROR(SUM(S243), "")</f>
        <v>0</v>
      </c>
      <c r="AC243" s="374"/>
      <c r="AD243" s="153"/>
      <c r="AE243" s="148">
        <f t="shared" ref="AE243:AE253" si="157">IFERROR(SUM(S243), "")</f>
        <v>0</v>
      </c>
      <c r="AF243" s="374"/>
    </row>
    <row r="244" spans="2:32" s="156" customFormat="1" ht="9" customHeight="1">
      <c r="B244" s="325"/>
      <c r="C244" s="141" t="s">
        <v>487</v>
      </c>
      <c r="D244" s="142"/>
      <c r="E244" s="142"/>
      <c r="F244" s="143"/>
      <c r="G244" s="144">
        <f t="shared" si="147"/>
        <v>68</v>
      </c>
      <c r="H244" s="145">
        <f t="shared" si="148"/>
        <v>900</v>
      </c>
      <c r="I244" s="146">
        <f t="shared" si="149"/>
        <v>61200</v>
      </c>
      <c r="J244" s="143"/>
      <c r="K244" s="147">
        <f t="shared" si="150"/>
        <v>68</v>
      </c>
      <c r="L244" s="148">
        <f t="shared" si="151"/>
        <v>900</v>
      </c>
      <c r="M244" s="374">
        <f t="shared" si="155"/>
        <v>61200</v>
      </c>
      <c r="N244" s="157">
        <f t="shared" si="152"/>
        <v>0</v>
      </c>
      <c r="O244" s="148" t="str">
        <f t="shared" si="153"/>
        <v/>
      </c>
      <c r="P244" s="148">
        <f t="shared" si="131"/>
        <v>0</v>
      </c>
      <c r="Q244" s="149"/>
      <c r="R244" s="161">
        <v>68</v>
      </c>
      <c r="S244" s="148">
        <v>900</v>
      </c>
      <c r="T244" s="372">
        <f>IFERROR(SUM(R244*S244), "")</f>
        <v>61200</v>
      </c>
      <c r="U244" s="153"/>
      <c r="V244" s="148"/>
      <c r="W244" s="374"/>
      <c r="X244" s="148"/>
      <c r="Y244" s="148"/>
      <c r="Z244" s="155"/>
      <c r="AA244" s="154"/>
      <c r="AB244" s="148">
        <f t="shared" si="156"/>
        <v>900</v>
      </c>
      <c r="AC244" s="374"/>
      <c r="AD244" s="153"/>
      <c r="AE244" s="148">
        <f t="shared" si="157"/>
        <v>900</v>
      </c>
      <c r="AF244" s="374"/>
    </row>
    <row r="245" spans="2:32" s="156" customFormat="1" ht="9.9499999999999993" customHeight="1">
      <c r="B245" s="325"/>
      <c r="C245" s="141" t="s">
        <v>479</v>
      </c>
      <c r="D245" s="142"/>
      <c r="E245" s="142"/>
      <c r="F245" s="143"/>
      <c r="G245" s="144">
        <f t="shared" si="147"/>
        <v>68</v>
      </c>
      <c r="H245" s="145">
        <f t="shared" si="148"/>
        <v>500</v>
      </c>
      <c r="I245" s="146">
        <f t="shared" si="149"/>
        <v>34000</v>
      </c>
      <c r="J245" s="143"/>
      <c r="K245" s="147">
        <f t="shared" si="150"/>
        <v>68</v>
      </c>
      <c r="L245" s="148">
        <f t="shared" si="151"/>
        <v>500</v>
      </c>
      <c r="M245" s="374">
        <f t="shared" si="155"/>
        <v>34000</v>
      </c>
      <c r="N245" s="157">
        <f t="shared" si="152"/>
        <v>0</v>
      </c>
      <c r="O245" s="148" t="str">
        <f t="shared" si="153"/>
        <v/>
      </c>
      <c r="P245" s="148">
        <f t="shared" si="131"/>
        <v>0</v>
      </c>
      <c r="Q245" s="149"/>
      <c r="R245" s="161">
        <v>68</v>
      </c>
      <c r="S245" s="148">
        <v>500</v>
      </c>
      <c r="T245" s="372">
        <f>IFERROR(SUM(R245*S245), "")</f>
        <v>34000</v>
      </c>
      <c r="U245" s="153"/>
      <c r="V245" s="148"/>
      <c r="W245" s="374"/>
      <c r="X245" s="148"/>
      <c r="Y245" s="148"/>
      <c r="Z245" s="155"/>
      <c r="AA245" s="154"/>
      <c r="AB245" s="148">
        <f t="shared" si="156"/>
        <v>500</v>
      </c>
      <c r="AC245" s="374"/>
      <c r="AD245" s="153"/>
      <c r="AE245" s="148">
        <f t="shared" si="157"/>
        <v>500</v>
      </c>
      <c r="AF245" s="374"/>
    </row>
    <row r="246" spans="2:32" s="156" customFormat="1" ht="9.9499999999999993" customHeight="1">
      <c r="B246" s="325"/>
      <c r="C246" s="141" t="s">
        <v>480</v>
      </c>
      <c r="D246" s="142"/>
      <c r="E246" s="142" t="s">
        <v>481</v>
      </c>
      <c r="F246" s="143"/>
      <c r="G246" s="144">
        <f t="shared" si="147"/>
        <v>68</v>
      </c>
      <c r="H246" s="145">
        <f t="shared" si="148"/>
        <v>2400</v>
      </c>
      <c r="I246" s="146">
        <f t="shared" si="149"/>
        <v>163200</v>
      </c>
      <c r="J246" s="143"/>
      <c r="K246" s="147">
        <f t="shared" si="150"/>
        <v>68</v>
      </c>
      <c r="L246" s="148">
        <f t="shared" si="151"/>
        <v>2400</v>
      </c>
      <c r="M246" s="374">
        <f t="shared" si="155"/>
        <v>163200</v>
      </c>
      <c r="N246" s="157">
        <f t="shared" si="152"/>
        <v>0</v>
      </c>
      <c r="O246" s="148" t="str">
        <f t="shared" si="153"/>
        <v/>
      </c>
      <c r="P246" s="148">
        <f t="shared" si="131"/>
        <v>0</v>
      </c>
      <c r="Q246" s="149"/>
      <c r="R246" s="161">
        <v>68</v>
      </c>
      <c r="S246" s="148">
        <v>2400</v>
      </c>
      <c r="T246" s="372">
        <f>IFERROR(SUM(R246*S246), "")</f>
        <v>163200</v>
      </c>
      <c r="U246" s="153"/>
      <c r="V246" s="148"/>
      <c r="W246" s="374"/>
      <c r="X246" s="148"/>
      <c r="Y246" s="148"/>
      <c r="Z246" s="155"/>
      <c r="AA246" s="154"/>
      <c r="AB246" s="148">
        <f t="shared" si="156"/>
        <v>2400</v>
      </c>
      <c r="AC246" s="374"/>
      <c r="AD246" s="153"/>
      <c r="AE246" s="148">
        <f t="shared" si="157"/>
        <v>2400</v>
      </c>
      <c r="AF246" s="374"/>
    </row>
    <row r="247" spans="2:32" s="156" customFormat="1" ht="9.9499999999999993" customHeight="1">
      <c r="B247" s="325"/>
      <c r="C247" s="141" t="s">
        <v>482</v>
      </c>
      <c r="D247" s="142"/>
      <c r="E247" s="142"/>
      <c r="F247" s="143"/>
      <c r="G247" s="144">
        <f t="shared" si="147"/>
        <v>98</v>
      </c>
      <c r="H247" s="145">
        <f t="shared" si="148"/>
        <v>300</v>
      </c>
      <c r="I247" s="146">
        <f t="shared" si="149"/>
        <v>29400</v>
      </c>
      <c r="J247" s="143"/>
      <c r="K247" s="147">
        <f t="shared" si="150"/>
        <v>98</v>
      </c>
      <c r="L247" s="148">
        <f t="shared" si="151"/>
        <v>300</v>
      </c>
      <c r="M247" s="374">
        <f t="shared" si="155"/>
        <v>29400</v>
      </c>
      <c r="N247" s="157">
        <f t="shared" si="152"/>
        <v>0</v>
      </c>
      <c r="O247" s="148" t="str">
        <f t="shared" si="153"/>
        <v/>
      </c>
      <c r="P247" s="148">
        <f t="shared" si="131"/>
        <v>0</v>
      </c>
      <c r="Q247" s="149"/>
      <c r="R247" s="161">
        <v>98</v>
      </c>
      <c r="S247" s="148">
        <v>300</v>
      </c>
      <c r="T247" s="372">
        <f>IFERROR(SUM(R247*S247), "")</f>
        <v>29400</v>
      </c>
      <c r="U247" s="153"/>
      <c r="V247" s="148"/>
      <c r="W247" s="374"/>
      <c r="X247" s="148"/>
      <c r="Y247" s="148"/>
      <c r="Z247" s="155"/>
      <c r="AA247" s="154"/>
      <c r="AB247" s="148">
        <f t="shared" si="156"/>
        <v>300</v>
      </c>
      <c r="AC247" s="374"/>
      <c r="AD247" s="153"/>
      <c r="AE247" s="148">
        <f t="shared" si="157"/>
        <v>300</v>
      </c>
      <c r="AF247" s="374"/>
    </row>
    <row r="248" spans="2:32" s="156" customFormat="1" ht="9.9499999999999993" customHeight="1">
      <c r="B248" s="325"/>
      <c r="C248" s="141"/>
      <c r="D248" s="142"/>
      <c r="E248" s="142"/>
      <c r="F248" s="143"/>
      <c r="G248" s="144">
        <f t="shared" si="147"/>
        <v>0</v>
      </c>
      <c r="H248" s="145" t="str">
        <f t="shared" si="148"/>
        <v/>
      </c>
      <c r="I248" s="146">
        <f t="shared" si="149"/>
        <v>287800</v>
      </c>
      <c r="J248" s="143"/>
      <c r="K248" s="147">
        <f t="shared" si="150"/>
        <v>0</v>
      </c>
      <c r="L248" s="148" t="str">
        <f t="shared" si="151"/>
        <v/>
      </c>
      <c r="M248" s="374">
        <f t="shared" si="155"/>
        <v>287800</v>
      </c>
      <c r="N248" s="157">
        <f t="shared" si="152"/>
        <v>0</v>
      </c>
      <c r="O248" s="148" t="str">
        <f t="shared" si="153"/>
        <v/>
      </c>
      <c r="P248" s="148">
        <f t="shared" si="131"/>
        <v>0</v>
      </c>
      <c r="Q248" s="149"/>
      <c r="R248" s="161"/>
      <c r="S248" s="186" t="s">
        <v>238</v>
      </c>
      <c r="T248" s="378">
        <f>IFERROR(SUM(T244:T247), "")</f>
        <v>287800</v>
      </c>
      <c r="U248" s="153"/>
      <c r="V248" s="148"/>
      <c r="W248" s="374"/>
      <c r="X248" s="148"/>
      <c r="Y248" s="148">
        <f>IFERROR(SUM(S248), "")</f>
        <v>0</v>
      </c>
      <c r="Z248" s="155"/>
      <c r="AA248" s="154"/>
      <c r="AB248" s="148">
        <f t="shared" si="156"/>
        <v>0</v>
      </c>
      <c r="AC248" s="374"/>
      <c r="AD248" s="153"/>
      <c r="AE248" s="148">
        <f t="shared" si="157"/>
        <v>0</v>
      </c>
      <c r="AF248" s="374"/>
    </row>
    <row r="249" spans="2:32" s="156" customFormat="1" ht="9.9499999999999993" customHeight="1">
      <c r="B249" s="325"/>
      <c r="C249" s="141" t="s">
        <v>488</v>
      </c>
      <c r="D249" s="142"/>
      <c r="E249" s="142"/>
      <c r="F249" s="143"/>
      <c r="G249" s="144">
        <f t="shared" si="147"/>
        <v>0</v>
      </c>
      <c r="H249" s="145" t="str">
        <f t="shared" si="148"/>
        <v/>
      </c>
      <c r="I249" s="146">
        <f t="shared" si="149"/>
        <v>0</v>
      </c>
      <c r="J249" s="143"/>
      <c r="K249" s="147">
        <f t="shared" si="150"/>
        <v>0</v>
      </c>
      <c r="L249" s="148" t="str">
        <f t="shared" si="151"/>
        <v/>
      </c>
      <c r="M249" s="374">
        <f t="shared" si="155"/>
        <v>0</v>
      </c>
      <c r="N249" s="157">
        <f t="shared" si="152"/>
        <v>0</v>
      </c>
      <c r="O249" s="148" t="str">
        <f t="shared" si="153"/>
        <v/>
      </c>
      <c r="P249" s="148">
        <f t="shared" si="131"/>
        <v>0</v>
      </c>
      <c r="Q249" s="149"/>
      <c r="R249" s="161"/>
      <c r="S249" s="148"/>
      <c r="T249" s="372"/>
      <c r="U249" s="153"/>
      <c r="V249" s="148"/>
      <c r="W249" s="374"/>
      <c r="X249" s="148"/>
      <c r="Y249" s="148">
        <f>IFERROR(SUM(S249), "")</f>
        <v>0</v>
      </c>
      <c r="Z249" s="155"/>
      <c r="AA249" s="154"/>
      <c r="AB249" s="148">
        <f t="shared" si="156"/>
        <v>0</v>
      </c>
      <c r="AC249" s="374"/>
      <c r="AD249" s="153"/>
      <c r="AE249" s="148">
        <f t="shared" si="157"/>
        <v>0</v>
      </c>
      <c r="AF249" s="374"/>
    </row>
    <row r="250" spans="2:32" s="156" customFormat="1" ht="9" customHeight="1">
      <c r="B250" s="325"/>
      <c r="C250" s="141" t="s">
        <v>484</v>
      </c>
      <c r="D250" s="142"/>
      <c r="E250" s="142"/>
      <c r="F250" s="143"/>
      <c r="G250" s="144">
        <f t="shared" si="147"/>
        <v>565.1</v>
      </c>
      <c r="H250" s="145">
        <f t="shared" si="148"/>
        <v>1000</v>
      </c>
      <c r="I250" s="146">
        <f t="shared" si="149"/>
        <v>565100</v>
      </c>
      <c r="J250" s="143"/>
      <c r="K250" s="147">
        <f t="shared" si="150"/>
        <v>494</v>
      </c>
      <c r="L250" s="148">
        <f t="shared" si="151"/>
        <v>1000</v>
      </c>
      <c r="M250" s="374">
        <f t="shared" si="155"/>
        <v>494000</v>
      </c>
      <c r="N250" s="157">
        <f t="shared" si="152"/>
        <v>71.099999999999994</v>
      </c>
      <c r="O250" s="148">
        <f t="shared" si="153"/>
        <v>1000.0000000000001</v>
      </c>
      <c r="P250" s="148">
        <f t="shared" si="131"/>
        <v>71100</v>
      </c>
      <c r="Q250" s="149"/>
      <c r="R250" s="161">
        <v>494</v>
      </c>
      <c r="S250" s="148">
        <v>1000</v>
      </c>
      <c r="T250" s="372">
        <f>IFERROR(SUM(R250*S250), "")</f>
        <v>494000</v>
      </c>
      <c r="U250" s="153"/>
      <c r="V250" s="148"/>
      <c r="W250" s="374"/>
      <c r="X250" s="148"/>
      <c r="Y250" s="148"/>
      <c r="Z250" s="155"/>
      <c r="AA250" s="154">
        <v>43.2</v>
      </c>
      <c r="AB250" s="148">
        <f t="shared" si="156"/>
        <v>1000</v>
      </c>
      <c r="AC250" s="372">
        <f>IFERROR(SUM(AA250*AB250), "")</f>
        <v>43200</v>
      </c>
      <c r="AD250" s="153">
        <v>27.9</v>
      </c>
      <c r="AE250" s="148">
        <f t="shared" si="157"/>
        <v>1000</v>
      </c>
      <c r="AF250" s="372">
        <f>IFERROR(SUM(AD250*AE250), "")</f>
        <v>27900</v>
      </c>
    </row>
    <row r="251" spans="2:32" s="156" customFormat="1" ht="9.9499999999999993" customHeight="1">
      <c r="B251" s="325"/>
      <c r="C251" s="141" t="s">
        <v>485</v>
      </c>
      <c r="D251" s="142"/>
      <c r="E251" s="142"/>
      <c r="F251" s="143"/>
      <c r="G251" s="144">
        <f t="shared" si="147"/>
        <v>565.1</v>
      </c>
      <c r="H251" s="145">
        <f t="shared" si="148"/>
        <v>300</v>
      </c>
      <c r="I251" s="146">
        <f t="shared" si="149"/>
        <v>169530</v>
      </c>
      <c r="J251" s="143"/>
      <c r="K251" s="147">
        <f t="shared" si="150"/>
        <v>494</v>
      </c>
      <c r="L251" s="148">
        <f t="shared" si="151"/>
        <v>300</v>
      </c>
      <c r="M251" s="374">
        <f t="shared" si="155"/>
        <v>148200</v>
      </c>
      <c r="N251" s="157">
        <f t="shared" si="152"/>
        <v>71.099999999999994</v>
      </c>
      <c r="O251" s="148">
        <f t="shared" si="153"/>
        <v>300</v>
      </c>
      <c r="P251" s="148">
        <f t="shared" si="131"/>
        <v>21330</v>
      </c>
      <c r="Q251" s="149"/>
      <c r="R251" s="161">
        <v>494</v>
      </c>
      <c r="S251" s="148">
        <v>300</v>
      </c>
      <c r="T251" s="372">
        <f>IFERROR(SUM(R251*S251), "")</f>
        <v>148200</v>
      </c>
      <c r="U251" s="153"/>
      <c r="V251" s="148"/>
      <c r="W251" s="374"/>
      <c r="X251" s="148"/>
      <c r="Y251" s="148"/>
      <c r="Z251" s="155"/>
      <c r="AA251" s="154">
        <v>43.2</v>
      </c>
      <c r="AB251" s="148">
        <f t="shared" si="156"/>
        <v>300</v>
      </c>
      <c r="AC251" s="372">
        <f>IFERROR(SUM(AA251*AB251), "")</f>
        <v>12960</v>
      </c>
      <c r="AD251" s="153">
        <v>27.9</v>
      </c>
      <c r="AE251" s="148">
        <f t="shared" si="157"/>
        <v>300</v>
      </c>
      <c r="AF251" s="372">
        <f>IFERROR(SUM(AD251*AE251), "")</f>
        <v>8370</v>
      </c>
    </row>
    <row r="252" spans="2:32" s="156" customFormat="1" ht="9.9499999999999993" customHeight="1">
      <c r="B252" s="325"/>
      <c r="C252" s="141" t="s">
        <v>482</v>
      </c>
      <c r="D252" s="142"/>
      <c r="E252" s="142"/>
      <c r="F252" s="143"/>
      <c r="G252" s="144">
        <f t="shared" si="147"/>
        <v>3219.6</v>
      </c>
      <c r="H252" s="145">
        <f t="shared" si="148"/>
        <v>450</v>
      </c>
      <c r="I252" s="146">
        <f t="shared" si="149"/>
        <v>1448820</v>
      </c>
      <c r="J252" s="143"/>
      <c r="K252" s="147">
        <f t="shared" si="150"/>
        <v>2649.6</v>
      </c>
      <c r="L252" s="148">
        <f t="shared" si="151"/>
        <v>450</v>
      </c>
      <c r="M252" s="374">
        <f t="shared" si="155"/>
        <v>1192320</v>
      </c>
      <c r="N252" s="157">
        <f t="shared" si="152"/>
        <v>570</v>
      </c>
      <c r="O252" s="148">
        <f t="shared" si="153"/>
        <v>450</v>
      </c>
      <c r="P252" s="148">
        <f t="shared" si="131"/>
        <v>256500</v>
      </c>
      <c r="Q252" s="149"/>
      <c r="R252" s="161">
        <v>2649.6</v>
      </c>
      <c r="S252" s="148">
        <v>450</v>
      </c>
      <c r="T252" s="372">
        <f>IFERROR(SUM(R252*S252), "")</f>
        <v>1192320</v>
      </c>
      <c r="U252" s="153"/>
      <c r="V252" s="148"/>
      <c r="W252" s="374"/>
      <c r="X252" s="148"/>
      <c r="Y252" s="148"/>
      <c r="Z252" s="155"/>
      <c r="AA252" s="154">
        <v>456</v>
      </c>
      <c r="AB252" s="148">
        <f t="shared" si="156"/>
        <v>450</v>
      </c>
      <c r="AC252" s="372">
        <f>IFERROR(SUM(AA252*AB252), "")</f>
        <v>205200</v>
      </c>
      <c r="AD252" s="153">
        <v>114</v>
      </c>
      <c r="AE252" s="148">
        <f t="shared" si="157"/>
        <v>450</v>
      </c>
      <c r="AF252" s="372">
        <f>IFERROR(SUM(AD252*AE252), "")</f>
        <v>51300</v>
      </c>
    </row>
    <row r="253" spans="2:32" s="156" customFormat="1" ht="9.9499999999999993" customHeight="1">
      <c r="B253" s="325"/>
      <c r="C253" s="141" t="s">
        <v>489</v>
      </c>
      <c r="D253" s="142"/>
      <c r="E253" s="142"/>
      <c r="F253" s="143"/>
      <c r="G253" s="144">
        <f t="shared" si="147"/>
        <v>1</v>
      </c>
      <c r="H253" s="145">
        <f t="shared" si="148"/>
        <v>800000</v>
      </c>
      <c r="I253" s="146">
        <f t="shared" si="149"/>
        <v>800000</v>
      </c>
      <c r="J253" s="143"/>
      <c r="K253" s="147">
        <f t="shared" si="150"/>
        <v>1</v>
      </c>
      <c r="L253" s="148">
        <f t="shared" si="151"/>
        <v>800000</v>
      </c>
      <c r="M253" s="374">
        <f t="shared" si="155"/>
        <v>800000</v>
      </c>
      <c r="N253" s="157">
        <f t="shared" si="152"/>
        <v>0</v>
      </c>
      <c r="O253" s="148" t="str">
        <f t="shared" si="153"/>
        <v/>
      </c>
      <c r="P253" s="148">
        <f t="shared" si="131"/>
        <v>0</v>
      </c>
      <c r="Q253" s="149"/>
      <c r="R253" s="161">
        <v>1</v>
      </c>
      <c r="S253" s="148">
        <v>800000</v>
      </c>
      <c r="T253" s="372">
        <f>IFERROR(SUM(R253*S253), "")</f>
        <v>800000</v>
      </c>
      <c r="U253" s="153"/>
      <c r="V253" s="148"/>
      <c r="W253" s="374"/>
      <c r="X253" s="148"/>
      <c r="Y253" s="148"/>
      <c r="Z253" s="155"/>
      <c r="AA253" s="154"/>
      <c r="AB253" s="148">
        <f t="shared" si="156"/>
        <v>800000</v>
      </c>
      <c r="AC253" s="372">
        <f>IFERROR(SUM(AA253*AB253), "")</f>
        <v>0</v>
      </c>
      <c r="AD253" s="153"/>
      <c r="AE253" s="148">
        <f t="shared" si="157"/>
        <v>800000</v>
      </c>
      <c r="AF253" s="372">
        <f>IFERROR(SUM(AD253*AE253), "")</f>
        <v>0</v>
      </c>
    </row>
    <row r="254" spans="2:32" s="156" customFormat="1" ht="9.9499999999999993" customHeight="1">
      <c r="B254" s="325"/>
      <c r="C254" s="141"/>
      <c r="D254" s="142"/>
      <c r="E254" s="142"/>
      <c r="F254" s="143"/>
      <c r="G254" s="144">
        <f t="shared" si="147"/>
        <v>0</v>
      </c>
      <c r="H254" s="145" t="str">
        <f t="shared" si="148"/>
        <v/>
      </c>
      <c r="I254" s="146">
        <f t="shared" si="149"/>
        <v>2983450</v>
      </c>
      <c r="J254" s="143"/>
      <c r="K254" s="147">
        <f t="shared" si="150"/>
        <v>0</v>
      </c>
      <c r="L254" s="148" t="str">
        <f t="shared" si="151"/>
        <v/>
      </c>
      <c r="M254" s="374">
        <f t="shared" si="155"/>
        <v>2634520</v>
      </c>
      <c r="N254" s="157">
        <f t="shared" si="152"/>
        <v>0</v>
      </c>
      <c r="O254" s="148" t="str">
        <f t="shared" si="153"/>
        <v/>
      </c>
      <c r="P254" s="148">
        <f t="shared" si="131"/>
        <v>348930</v>
      </c>
      <c r="Q254" s="149"/>
      <c r="R254" s="161"/>
      <c r="S254" s="186" t="s">
        <v>238</v>
      </c>
      <c r="T254" s="378">
        <f>IFERROR(SUM(T250:T253), "")</f>
        <v>2634520</v>
      </c>
      <c r="U254" s="153"/>
      <c r="V254" s="148"/>
      <c r="W254" s="374"/>
      <c r="X254" s="148"/>
      <c r="Y254" s="148">
        <f>IFERROR(SUM(S254), "")</f>
        <v>0</v>
      </c>
      <c r="Z254" s="155"/>
      <c r="AA254" s="154"/>
      <c r="AB254" s="186" t="s">
        <v>238</v>
      </c>
      <c r="AC254" s="378">
        <f>IFERROR(SUM(AC250:AC253), "")</f>
        <v>261360</v>
      </c>
      <c r="AD254" s="153"/>
      <c r="AE254" s="186" t="s">
        <v>238</v>
      </c>
      <c r="AF254" s="378">
        <f>IFERROR(SUM(AF250:AF253), "")</f>
        <v>87570</v>
      </c>
    </row>
    <row r="255" spans="2:32" s="156" customFormat="1" ht="9.9499999999999993" customHeight="1">
      <c r="B255" s="341"/>
      <c r="C255" s="326" t="s">
        <v>464</v>
      </c>
      <c r="D255" s="142"/>
      <c r="E255" s="142"/>
      <c r="F255" s="143"/>
      <c r="G255" s="144">
        <f t="shared" si="147"/>
        <v>0</v>
      </c>
      <c r="H255" s="145" t="str">
        <f t="shared" si="148"/>
        <v/>
      </c>
      <c r="I255" s="146">
        <f t="shared" si="149"/>
        <v>0</v>
      </c>
      <c r="J255" s="143"/>
      <c r="K255" s="147">
        <f t="shared" si="150"/>
        <v>0</v>
      </c>
      <c r="L255" s="148" t="str">
        <f t="shared" si="151"/>
        <v/>
      </c>
      <c r="M255" s="374">
        <f t="shared" si="155"/>
        <v>0</v>
      </c>
      <c r="N255" s="157">
        <f t="shared" si="152"/>
        <v>0</v>
      </c>
      <c r="O255" s="148" t="str">
        <f t="shared" si="153"/>
        <v/>
      </c>
      <c r="P255" s="148">
        <f t="shared" si="131"/>
        <v>0</v>
      </c>
      <c r="Q255" s="149"/>
      <c r="R255" s="161"/>
      <c r="S255" s="148"/>
      <c r="T255" s="372"/>
      <c r="U255" s="153"/>
      <c r="V255" s="148"/>
      <c r="W255" s="374"/>
      <c r="X255" s="148"/>
      <c r="Y255" s="148">
        <f>IFERROR(SUM(S255), "")</f>
        <v>0</v>
      </c>
      <c r="Z255" s="155"/>
      <c r="AA255" s="154"/>
      <c r="AB255" s="148">
        <f>IFERROR(SUM(S255), "")</f>
        <v>0</v>
      </c>
      <c r="AC255" s="374"/>
      <c r="AD255" s="153"/>
      <c r="AE255" s="148">
        <f>IFERROR(SUM(S255), "")</f>
        <v>0</v>
      </c>
      <c r="AF255" s="374"/>
    </row>
    <row r="256" spans="2:32" s="156" customFormat="1" ht="9.9499999999999993" customHeight="1">
      <c r="B256" s="325"/>
      <c r="C256" s="141" t="s">
        <v>484</v>
      </c>
      <c r="D256" s="142"/>
      <c r="E256" s="142"/>
      <c r="F256" s="143"/>
      <c r="G256" s="144">
        <f t="shared" si="147"/>
        <v>73</v>
      </c>
      <c r="H256" s="145">
        <f t="shared" si="148"/>
        <v>1000</v>
      </c>
      <c r="I256" s="146">
        <f t="shared" si="149"/>
        <v>73000</v>
      </c>
      <c r="J256" s="143"/>
      <c r="K256" s="147">
        <f t="shared" si="150"/>
        <v>25</v>
      </c>
      <c r="L256" s="148">
        <f t="shared" si="151"/>
        <v>1000</v>
      </c>
      <c r="M256" s="374">
        <f t="shared" si="155"/>
        <v>25000</v>
      </c>
      <c r="N256" s="157">
        <f t="shared" si="152"/>
        <v>48</v>
      </c>
      <c r="O256" s="148">
        <f t="shared" si="153"/>
        <v>1000</v>
      </c>
      <c r="P256" s="148">
        <f t="shared" si="131"/>
        <v>48000</v>
      </c>
      <c r="Q256" s="149"/>
      <c r="R256" s="161">
        <v>25</v>
      </c>
      <c r="S256" s="148">
        <v>1000</v>
      </c>
      <c r="T256" s="372">
        <f>IFERROR(SUM(R256*S256), "")</f>
        <v>25000</v>
      </c>
      <c r="U256" s="153"/>
      <c r="V256" s="148"/>
      <c r="W256" s="374"/>
      <c r="X256" s="148"/>
      <c r="Y256" s="148"/>
      <c r="Z256" s="155"/>
      <c r="AA256" s="154">
        <v>48</v>
      </c>
      <c r="AB256" s="148">
        <f>IFERROR(SUM(S256), "")</f>
        <v>1000</v>
      </c>
      <c r="AC256" s="372">
        <f>IFERROR(SUM(AA256*AB256), "")</f>
        <v>48000</v>
      </c>
      <c r="AD256" s="153"/>
      <c r="AE256" s="148">
        <f>IFERROR(SUM(S256), "")</f>
        <v>1000</v>
      </c>
      <c r="AF256" s="372">
        <f>IFERROR(SUM(AD256*AE256), "")</f>
        <v>0</v>
      </c>
    </row>
    <row r="257" spans="1:32" s="156" customFormat="1" ht="9.9499999999999993" customHeight="1">
      <c r="B257" s="364"/>
      <c r="C257" s="141" t="s">
        <v>485</v>
      </c>
      <c r="D257" s="142"/>
      <c r="E257" s="142"/>
      <c r="F257" s="143"/>
      <c r="G257" s="144">
        <f t="shared" si="147"/>
        <v>73</v>
      </c>
      <c r="H257" s="145">
        <f t="shared" si="148"/>
        <v>300</v>
      </c>
      <c r="I257" s="146">
        <f t="shared" si="149"/>
        <v>21900</v>
      </c>
      <c r="J257" s="143"/>
      <c r="K257" s="147">
        <f t="shared" si="150"/>
        <v>25</v>
      </c>
      <c r="L257" s="148">
        <f t="shared" si="151"/>
        <v>300</v>
      </c>
      <c r="M257" s="374">
        <f t="shared" si="155"/>
        <v>7500</v>
      </c>
      <c r="N257" s="157">
        <f t="shared" si="152"/>
        <v>48</v>
      </c>
      <c r="O257" s="148">
        <f t="shared" si="153"/>
        <v>300</v>
      </c>
      <c r="P257" s="148">
        <f t="shared" si="131"/>
        <v>14400</v>
      </c>
      <c r="Q257" s="149"/>
      <c r="R257" s="161">
        <v>25</v>
      </c>
      <c r="S257" s="148">
        <v>300</v>
      </c>
      <c r="T257" s="372">
        <f>IFERROR(SUM(R257*S257), "")</f>
        <v>7500</v>
      </c>
      <c r="U257" s="153"/>
      <c r="V257" s="148"/>
      <c r="W257" s="374"/>
      <c r="X257" s="148"/>
      <c r="Y257" s="148"/>
      <c r="Z257" s="155"/>
      <c r="AA257" s="154">
        <v>48</v>
      </c>
      <c r="AB257" s="148">
        <f>IFERROR(SUM(S257), "")</f>
        <v>300</v>
      </c>
      <c r="AC257" s="372">
        <f>IFERROR(SUM(AA257*AB257), "")</f>
        <v>14400</v>
      </c>
      <c r="AD257" s="153"/>
      <c r="AE257" s="148">
        <f>IFERROR(SUM(S257), "")</f>
        <v>300</v>
      </c>
      <c r="AF257" s="372">
        <f>IFERROR(SUM(AD257*AE257), "")</f>
        <v>0</v>
      </c>
    </row>
    <row r="258" spans="1:32" s="156" customFormat="1" ht="9.9499999999999993" customHeight="1">
      <c r="B258" s="364"/>
      <c r="C258" s="141" t="s">
        <v>482</v>
      </c>
      <c r="D258" s="142"/>
      <c r="E258" s="142"/>
      <c r="F258" s="143"/>
      <c r="G258" s="144">
        <f t="shared" si="147"/>
        <v>243.4</v>
      </c>
      <c r="H258" s="145">
        <f t="shared" si="148"/>
        <v>450</v>
      </c>
      <c r="I258" s="146">
        <f t="shared" si="149"/>
        <v>109530</v>
      </c>
      <c r="J258" s="143"/>
      <c r="K258" s="147">
        <f t="shared" si="150"/>
        <v>99</v>
      </c>
      <c r="L258" s="148">
        <f t="shared" si="151"/>
        <v>450</v>
      </c>
      <c r="M258" s="374">
        <f t="shared" si="155"/>
        <v>44550</v>
      </c>
      <c r="N258" s="157">
        <f t="shared" si="152"/>
        <v>144.4</v>
      </c>
      <c r="O258" s="148">
        <f t="shared" si="153"/>
        <v>450</v>
      </c>
      <c r="P258" s="148">
        <f t="shared" si="131"/>
        <v>64980</v>
      </c>
      <c r="Q258" s="149"/>
      <c r="R258" s="161">
        <v>99</v>
      </c>
      <c r="S258" s="148">
        <v>450</v>
      </c>
      <c r="T258" s="372">
        <f>IFERROR(SUM(R258*S258), "")</f>
        <v>44550</v>
      </c>
      <c r="U258" s="153"/>
      <c r="V258" s="148"/>
      <c r="W258" s="374"/>
      <c r="X258" s="148"/>
      <c r="Y258" s="148"/>
      <c r="Z258" s="155"/>
      <c r="AA258" s="154">
        <v>144.4</v>
      </c>
      <c r="AB258" s="148">
        <f>IFERROR(SUM(S258), "")</f>
        <v>450</v>
      </c>
      <c r="AC258" s="372">
        <f>IFERROR(SUM(AA258*AB258), "")</f>
        <v>64980</v>
      </c>
      <c r="AD258" s="153"/>
      <c r="AE258" s="148">
        <f>IFERROR(SUM(S258), "")</f>
        <v>450</v>
      </c>
      <c r="AF258" s="372">
        <f>IFERROR(SUM(AD258*AE258), "")</f>
        <v>0</v>
      </c>
    </row>
    <row r="259" spans="1:32" s="156" customFormat="1" ht="9.9499999999999993" customHeight="1">
      <c r="B259" s="364"/>
      <c r="C259" s="141"/>
      <c r="D259" s="142"/>
      <c r="E259" s="142"/>
      <c r="F259" s="143"/>
      <c r="G259" s="144">
        <f t="shared" si="147"/>
        <v>0</v>
      </c>
      <c r="H259" s="145" t="str">
        <f t="shared" si="148"/>
        <v/>
      </c>
      <c r="I259" s="146">
        <f t="shared" si="149"/>
        <v>204430</v>
      </c>
      <c r="J259" s="143"/>
      <c r="K259" s="147">
        <f t="shared" si="150"/>
        <v>0</v>
      </c>
      <c r="L259" s="148" t="str">
        <f t="shared" si="151"/>
        <v/>
      </c>
      <c r="M259" s="374">
        <f t="shared" si="155"/>
        <v>77050</v>
      </c>
      <c r="N259" s="157">
        <f t="shared" si="152"/>
        <v>0</v>
      </c>
      <c r="O259" s="148" t="str">
        <f t="shared" si="153"/>
        <v/>
      </c>
      <c r="P259" s="148">
        <f t="shared" si="131"/>
        <v>127380</v>
      </c>
      <c r="Q259" s="149"/>
      <c r="R259" s="161"/>
      <c r="S259" s="186" t="s">
        <v>238</v>
      </c>
      <c r="T259" s="378">
        <f>IFERROR(SUM(T256:T258), "")</f>
        <v>77050</v>
      </c>
      <c r="U259" s="153"/>
      <c r="V259" s="148">
        <f>IFERROR(SUM(S259), "")</f>
        <v>0</v>
      </c>
      <c r="W259" s="374"/>
      <c r="X259" s="148"/>
      <c r="Y259" s="148">
        <f>IFERROR(SUM(S259), "")</f>
        <v>0</v>
      </c>
      <c r="Z259" s="155"/>
      <c r="AA259" s="154"/>
      <c r="AB259" s="186" t="s">
        <v>238</v>
      </c>
      <c r="AC259" s="378">
        <f>IFERROR(SUM(AC256:AC258), "")</f>
        <v>127380</v>
      </c>
      <c r="AD259" s="153"/>
      <c r="AE259" s="186" t="s">
        <v>238</v>
      </c>
      <c r="AF259" s="378">
        <f>IFERROR(SUM(AF256:AF258), "")</f>
        <v>0</v>
      </c>
    </row>
    <row r="260" spans="1:32" s="156" customFormat="1" ht="9.9499999999999993" customHeight="1">
      <c r="B260" s="364"/>
      <c r="C260" s="141"/>
      <c r="D260" s="142"/>
      <c r="E260" s="142"/>
      <c r="F260" s="143"/>
      <c r="G260" s="144"/>
      <c r="H260" s="145"/>
      <c r="I260" s="158">
        <f t="shared" si="149"/>
        <v>9019455</v>
      </c>
      <c r="J260" s="143"/>
      <c r="K260" s="159"/>
      <c r="L260" s="148"/>
      <c r="M260" s="397">
        <f t="shared" si="155"/>
        <v>6947270</v>
      </c>
      <c r="N260" s="157"/>
      <c r="O260" s="148"/>
      <c r="P260" s="288">
        <f t="shared" si="131"/>
        <v>2072185</v>
      </c>
      <c r="Q260" s="149"/>
      <c r="R260" s="190"/>
      <c r="S260" s="193" t="s">
        <v>490</v>
      </c>
      <c r="T260" s="377">
        <f>IFERROR(SUM(T232:T259)/2, "")</f>
        <v>6947270</v>
      </c>
      <c r="U260" s="182"/>
      <c r="V260" s="164" t="s">
        <v>288</v>
      </c>
      <c r="W260" s="377">
        <f>IFERROR(SUM(W232:W259)/2, "")</f>
        <v>0</v>
      </c>
      <c r="X260" s="183"/>
      <c r="Y260" s="164" t="s">
        <v>288</v>
      </c>
      <c r="Z260" s="181">
        <f>IFERROR(SUM(Z232:Z259)/2, "")</f>
        <v>0</v>
      </c>
      <c r="AA260" s="154"/>
      <c r="AB260" s="164" t="s">
        <v>288</v>
      </c>
      <c r="AC260" s="377">
        <f>IFERROR(SUM(AC232:AC259)/2, "")</f>
        <v>1984615</v>
      </c>
      <c r="AD260" s="153"/>
      <c r="AE260" s="164" t="s">
        <v>288</v>
      </c>
      <c r="AF260" s="377">
        <f>IFERROR(SUM(AF232:AF259)/2, "")</f>
        <v>87570</v>
      </c>
    </row>
    <row r="261" spans="1:32" s="156" customFormat="1" ht="9.9499999999999993" customHeight="1">
      <c r="B261" s="364"/>
      <c r="C261" s="165"/>
      <c r="D261" s="166"/>
      <c r="E261" s="166"/>
      <c r="F261" s="167"/>
      <c r="G261" s="168"/>
      <c r="H261" s="169"/>
      <c r="I261" s="170"/>
      <c r="J261" s="167"/>
      <c r="K261" s="147">
        <f t="shared" ref="K261:K267" si="158">IFERROR(SUM(R261+U261+X261), "")</f>
        <v>0</v>
      </c>
      <c r="L261" s="148" t="str">
        <f t="shared" ref="L261:L267" si="159">IFERROR(SUM(M261/K261), "")</f>
        <v/>
      </c>
      <c r="M261" s="374">
        <f t="shared" si="155"/>
        <v>0</v>
      </c>
      <c r="N261" s="157">
        <f t="shared" ref="N261:N267" si="160">IFERROR(SUM(AA261+AD261), "")</f>
        <v>0</v>
      </c>
      <c r="O261" s="148" t="str">
        <f t="shared" ref="O261:O267" si="161">IFERROR(SUM(P261/N261), "")</f>
        <v/>
      </c>
      <c r="P261" s="148">
        <f t="shared" si="131"/>
        <v>0</v>
      </c>
      <c r="Q261" s="149"/>
      <c r="R261" s="161"/>
      <c r="S261" s="194"/>
      <c r="T261" s="389"/>
      <c r="U261" s="153"/>
      <c r="V261" s="148">
        <f>IFERROR(SUM(S261), "")</f>
        <v>0</v>
      </c>
      <c r="W261" s="374"/>
      <c r="X261" s="148"/>
      <c r="Y261" s="148">
        <f>IFERROR(SUM(S261), "")</f>
        <v>0</v>
      </c>
      <c r="Z261" s="155"/>
      <c r="AA261" s="154"/>
      <c r="AB261" s="148">
        <f>IFERROR(SUM(S261), "")</f>
        <v>0</v>
      </c>
      <c r="AC261" s="374"/>
      <c r="AD261" s="153"/>
      <c r="AE261" s="148">
        <f>IFERROR(SUM(S261), "")</f>
        <v>0</v>
      </c>
      <c r="AF261" s="374"/>
    </row>
    <row r="262" spans="1:32" s="140" customFormat="1" ht="9.9499999999999993" customHeight="1">
      <c r="B262" s="338" t="s">
        <v>491</v>
      </c>
      <c r="C262" s="126" t="s">
        <v>492</v>
      </c>
      <c r="D262" s="127"/>
      <c r="E262" s="127" t="s">
        <v>493</v>
      </c>
      <c r="F262" s="128"/>
      <c r="G262" s="129">
        <f t="shared" ref="G262:G267" si="162">IFERROR(SUM(K262+N262), "")</f>
        <v>11785</v>
      </c>
      <c r="H262" s="130">
        <f t="shared" ref="H262:H267" si="163">IFERROR(SUM(I262/G262), "")</f>
        <v>50</v>
      </c>
      <c r="I262" s="131">
        <f t="shared" ref="I262:I282" si="164">IFERROR(SUM(M262+P262), "")</f>
        <v>589250</v>
      </c>
      <c r="J262" s="128"/>
      <c r="K262" s="192">
        <f t="shared" si="158"/>
        <v>9377.5</v>
      </c>
      <c r="L262" s="185">
        <f t="shared" si="159"/>
        <v>50.000000000000007</v>
      </c>
      <c r="M262" s="379">
        <f t="shared" si="155"/>
        <v>468875.00000000006</v>
      </c>
      <c r="N262" s="184">
        <f t="shared" si="160"/>
        <v>2407.5</v>
      </c>
      <c r="O262" s="185">
        <f t="shared" si="161"/>
        <v>50</v>
      </c>
      <c r="P262" s="185">
        <f t="shared" si="131"/>
        <v>120375</v>
      </c>
      <c r="Q262" s="134"/>
      <c r="R262" s="172">
        <v>8751.7000000000007</v>
      </c>
      <c r="S262" s="195">
        <v>50</v>
      </c>
      <c r="T262" s="371">
        <f t="shared" ref="T262:T267" si="165">IFERROR(SUM(R262*S262), "")</f>
        <v>437585.00000000006</v>
      </c>
      <c r="U262" s="138">
        <v>337</v>
      </c>
      <c r="V262" s="133">
        <f>IFERROR(SUM(S262), "")</f>
        <v>50</v>
      </c>
      <c r="W262" s="371">
        <f>IFERROR(SUM(U262*V262), "")</f>
        <v>16850</v>
      </c>
      <c r="X262" s="138">
        <v>288.8</v>
      </c>
      <c r="Y262" s="133">
        <f>IFERROR(SUM(S262), "")</f>
        <v>50</v>
      </c>
      <c r="Z262" s="137">
        <f>IFERROR(SUM(X262*Y262), "")</f>
        <v>14440</v>
      </c>
      <c r="AA262" s="139">
        <v>1955.6</v>
      </c>
      <c r="AB262" s="133">
        <f>IFERROR(SUM(S262), "")</f>
        <v>50</v>
      </c>
      <c r="AC262" s="371">
        <f t="shared" ref="AC262:AC267" si="166">IFERROR(SUM(AA262*AB262), "")</f>
        <v>97780</v>
      </c>
      <c r="AD262" s="138">
        <v>451.9</v>
      </c>
      <c r="AE262" s="133">
        <f>IFERROR(SUM(S262), "")</f>
        <v>50</v>
      </c>
      <c r="AF262" s="400">
        <f t="shared" ref="AF262:AF267" si="167">IFERROR(SUM(AD262*AE262), "")</f>
        <v>22595</v>
      </c>
    </row>
    <row r="263" spans="1:32" s="156" customFormat="1" ht="9.9499999999999993" customHeight="1">
      <c r="B263" s="339"/>
      <c r="C263" s="141" t="s">
        <v>343</v>
      </c>
      <c r="D263" s="142"/>
      <c r="E263" s="142" t="s">
        <v>494</v>
      </c>
      <c r="F263" s="143"/>
      <c r="G263" s="144">
        <f t="shared" si="162"/>
        <v>10911.6</v>
      </c>
      <c r="H263" s="145">
        <f t="shared" si="163"/>
        <v>400</v>
      </c>
      <c r="I263" s="146">
        <f t="shared" si="164"/>
        <v>4364640</v>
      </c>
      <c r="J263" s="143"/>
      <c r="K263" s="147">
        <f t="shared" si="158"/>
        <v>7643</v>
      </c>
      <c r="L263" s="148">
        <f t="shared" si="159"/>
        <v>400</v>
      </c>
      <c r="M263" s="374">
        <f t="shared" si="155"/>
        <v>3057200</v>
      </c>
      <c r="N263" s="157">
        <f t="shared" si="160"/>
        <v>3268.6</v>
      </c>
      <c r="O263" s="148">
        <f t="shared" si="161"/>
        <v>400</v>
      </c>
      <c r="P263" s="148">
        <f t="shared" ref="P263:P282" si="168">IFERROR(SUM(AC263+AF263), "")</f>
        <v>1307440</v>
      </c>
      <c r="Q263" s="149"/>
      <c r="R263" s="161">
        <v>4155</v>
      </c>
      <c r="S263" s="171">
        <v>400</v>
      </c>
      <c r="T263" s="372">
        <f t="shared" si="165"/>
        <v>1662000</v>
      </c>
      <c r="U263" s="153">
        <v>1395</v>
      </c>
      <c r="V263" s="148">
        <f>IFERROR(SUM(S263), "")</f>
        <v>400</v>
      </c>
      <c r="W263" s="372">
        <f>IFERROR(SUM(U263*V263), "")</f>
        <v>558000</v>
      </c>
      <c r="X263" s="153">
        <v>2093</v>
      </c>
      <c r="Y263" s="148">
        <f>IFERROR(SUM(S263), "")</f>
        <v>400</v>
      </c>
      <c r="Z263" s="152">
        <f>IFERROR(SUM(X263*Y263), "")</f>
        <v>837200</v>
      </c>
      <c r="AA263" s="154">
        <v>2410</v>
      </c>
      <c r="AB263" s="148">
        <f>IFERROR(SUM(S263), "")</f>
        <v>400</v>
      </c>
      <c r="AC263" s="372">
        <f t="shared" si="166"/>
        <v>964000</v>
      </c>
      <c r="AD263" s="153">
        <v>858.6</v>
      </c>
      <c r="AE263" s="148">
        <f>IFERROR(SUM(S263), "")</f>
        <v>400</v>
      </c>
      <c r="AF263" s="372">
        <f t="shared" si="167"/>
        <v>343440</v>
      </c>
    </row>
    <row r="264" spans="1:32" s="156" customFormat="1" ht="9.9499999999999993" customHeight="1">
      <c r="B264" s="364"/>
      <c r="C264" s="141" t="s">
        <v>495</v>
      </c>
      <c r="D264" s="142"/>
      <c r="E264" s="142" t="s">
        <v>496</v>
      </c>
      <c r="F264" s="143"/>
      <c r="G264" s="144">
        <f t="shared" si="162"/>
        <v>606.59999999999991</v>
      </c>
      <c r="H264" s="145">
        <f t="shared" si="163"/>
        <v>2045.1038575667658</v>
      </c>
      <c r="I264" s="146">
        <f t="shared" si="164"/>
        <v>1240560</v>
      </c>
      <c r="J264" s="143"/>
      <c r="K264" s="147">
        <f t="shared" si="158"/>
        <v>426.4</v>
      </c>
      <c r="L264" s="148">
        <f t="shared" si="159"/>
        <v>2200</v>
      </c>
      <c r="M264" s="374">
        <f t="shared" si="155"/>
        <v>938080</v>
      </c>
      <c r="N264" s="157">
        <f t="shared" si="160"/>
        <v>180.2</v>
      </c>
      <c r="O264" s="148">
        <f t="shared" si="161"/>
        <v>1678.5793562708104</v>
      </c>
      <c r="P264" s="148">
        <f t="shared" si="168"/>
        <v>302480</v>
      </c>
      <c r="Q264" s="149"/>
      <c r="R264" s="161">
        <v>426.4</v>
      </c>
      <c r="S264" s="171">
        <v>2200</v>
      </c>
      <c r="T264" s="372">
        <f t="shared" si="165"/>
        <v>938080</v>
      </c>
      <c r="U264" s="153"/>
      <c r="V264" s="148"/>
      <c r="W264" s="372"/>
      <c r="X264" s="153"/>
      <c r="Y264" s="148"/>
      <c r="Z264" s="155"/>
      <c r="AA264" s="154">
        <v>128</v>
      </c>
      <c r="AB264" s="148">
        <f>IFERROR(SUM(S264), "")</f>
        <v>2200</v>
      </c>
      <c r="AC264" s="372">
        <f t="shared" si="166"/>
        <v>281600</v>
      </c>
      <c r="AD264" s="153">
        <v>52.2</v>
      </c>
      <c r="AE264" s="148">
        <v>400</v>
      </c>
      <c r="AF264" s="372">
        <f t="shared" si="167"/>
        <v>20880</v>
      </c>
    </row>
    <row r="265" spans="1:32" s="156" customFormat="1" ht="9.9499999999999993" customHeight="1">
      <c r="B265" s="364"/>
      <c r="C265" s="141" t="s">
        <v>497</v>
      </c>
      <c r="D265" s="142"/>
      <c r="E265" s="142" t="s">
        <v>498</v>
      </c>
      <c r="F265" s="143"/>
      <c r="G265" s="144">
        <f t="shared" si="162"/>
        <v>186</v>
      </c>
      <c r="H265" s="145">
        <f t="shared" si="163"/>
        <v>50</v>
      </c>
      <c r="I265" s="146">
        <f t="shared" si="164"/>
        <v>9300</v>
      </c>
      <c r="J265" s="143"/>
      <c r="K265" s="147">
        <f t="shared" si="158"/>
        <v>186</v>
      </c>
      <c r="L265" s="148">
        <f t="shared" si="159"/>
        <v>50</v>
      </c>
      <c r="M265" s="374">
        <f t="shared" si="155"/>
        <v>9300</v>
      </c>
      <c r="N265" s="157">
        <f t="shared" si="160"/>
        <v>0</v>
      </c>
      <c r="O265" s="148" t="str">
        <f t="shared" si="161"/>
        <v/>
      </c>
      <c r="P265" s="148">
        <f t="shared" si="168"/>
        <v>0</v>
      </c>
      <c r="Q265" s="149"/>
      <c r="R265" s="161">
        <v>186</v>
      </c>
      <c r="S265" s="171">
        <v>50</v>
      </c>
      <c r="T265" s="372">
        <f t="shared" si="165"/>
        <v>9300</v>
      </c>
      <c r="U265" s="153"/>
      <c r="V265" s="148"/>
      <c r="W265" s="372"/>
      <c r="X265" s="153"/>
      <c r="Y265" s="148"/>
      <c r="Z265" s="155"/>
      <c r="AA265" s="154"/>
      <c r="AB265" s="148">
        <f>IFERROR(SUM(S265), "")</f>
        <v>50</v>
      </c>
      <c r="AC265" s="372">
        <f t="shared" si="166"/>
        <v>0</v>
      </c>
      <c r="AD265" s="153"/>
      <c r="AE265" s="148">
        <f>IFERROR(SUM(S265), "")</f>
        <v>50</v>
      </c>
      <c r="AF265" s="372">
        <f t="shared" si="167"/>
        <v>0</v>
      </c>
    </row>
    <row r="266" spans="1:32" s="156" customFormat="1" ht="9.9499999999999993" customHeight="1">
      <c r="B266" s="364"/>
      <c r="C266" s="141" t="s">
        <v>499</v>
      </c>
      <c r="D266" s="142"/>
      <c r="E266" s="142" t="s">
        <v>494</v>
      </c>
      <c r="F266" s="143"/>
      <c r="G266" s="144">
        <f t="shared" si="162"/>
        <v>26.2</v>
      </c>
      <c r="H266" s="145">
        <f t="shared" si="163"/>
        <v>384.73282442748092</v>
      </c>
      <c r="I266" s="146">
        <f t="shared" si="164"/>
        <v>10080</v>
      </c>
      <c r="J266" s="143"/>
      <c r="K266" s="147">
        <f t="shared" si="158"/>
        <v>1</v>
      </c>
      <c r="L266" s="148">
        <f t="shared" si="159"/>
        <v>0</v>
      </c>
      <c r="M266" s="374">
        <f t="shared" ref="M266:M282" si="169">IFERROR(SUM(T266+W266+Z266), "")</f>
        <v>0</v>
      </c>
      <c r="N266" s="157">
        <f t="shared" si="160"/>
        <v>25.2</v>
      </c>
      <c r="O266" s="148">
        <f t="shared" si="161"/>
        <v>400</v>
      </c>
      <c r="P266" s="148">
        <f t="shared" si="168"/>
        <v>10080</v>
      </c>
      <c r="Q266" s="149"/>
      <c r="R266" s="161">
        <v>1</v>
      </c>
      <c r="S266" s="171"/>
      <c r="T266" s="372">
        <f t="shared" si="165"/>
        <v>0</v>
      </c>
      <c r="U266" s="153"/>
      <c r="V266" s="148">
        <f>IFERROR(SUM(S266), "")</f>
        <v>0</v>
      </c>
      <c r="W266" s="372"/>
      <c r="X266" s="148"/>
      <c r="Y266" s="148">
        <f>IFERROR(SUM(S266), "")</f>
        <v>0</v>
      </c>
      <c r="Z266" s="155"/>
      <c r="AA266" s="154">
        <v>25.2</v>
      </c>
      <c r="AB266" s="148">
        <v>400</v>
      </c>
      <c r="AC266" s="372">
        <f t="shared" si="166"/>
        <v>10080</v>
      </c>
      <c r="AD266" s="153"/>
      <c r="AE266" s="148">
        <f>IFERROR(SUM(S266), "")</f>
        <v>0</v>
      </c>
      <c r="AF266" s="372">
        <f t="shared" si="167"/>
        <v>0</v>
      </c>
    </row>
    <row r="267" spans="1:32" s="156" customFormat="1" ht="9.9499999999999993" customHeight="1">
      <c r="B267" s="364"/>
      <c r="C267" s="141" t="s">
        <v>500</v>
      </c>
      <c r="D267" s="142"/>
      <c r="E267" s="142" t="s">
        <v>501</v>
      </c>
      <c r="F267" s="143"/>
      <c r="G267" s="144">
        <f t="shared" si="162"/>
        <v>66</v>
      </c>
      <c r="H267" s="145">
        <f t="shared" si="163"/>
        <v>20000</v>
      </c>
      <c r="I267" s="146">
        <f t="shared" si="164"/>
        <v>1320000</v>
      </c>
      <c r="J267" s="143"/>
      <c r="K267" s="147">
        <f t="shared" si="158"/>
        <v>48</v>
      </c>
      <c r="L267" s="148">
        <f t="shared" si="159"/>
        <v>20000</v>
      </c>
      <c r="M267" s="374">
        <f t="shared" si="169"/>
        <v>960000</v>
      </c>
      <c r="N267" s="157">
        <f t="shared" si="160"/>
        <v>18</v>
      </c>
      <c r="O267" s="148">
        <f t="shared" si="161"/>
        <v>20000</v>
      </c>
      <c r="P267" s="148">
        <f t="shared" si="168"/>
        <v>360000</v>
      </c>
      <c r="Q267" s="149"/>
      <c r="R267" s="161">
        <v>20</v>
      </c>
      <c r="S267" s="171">
        <v>20000</v>
      </c>
      <c r="T267" s="372">
        <f t="shared" si="165"/>
        <v>400000</v>
      </c>
      <c r="U267" s="153">
        <v>18</v>
      </c>
      <c r="V267" s="148">
        <v>20000</v>
      </c>
      <c r="W267" s="372">
        <f>IFERROR(SUM(U267*V267), "")</f>
        <v>360000</v>
      </c>
      <c r="X267" s="153">
        <v>10</v>
      </c>
      <c r="Y267" s="148">
        <f>IFERROR(SUM(S267), "")</f>
        <v>20000</v>
      </c>
      <c r="Z267" s="152">
        <f>IFERROR(SUM(X267*Y267), "")</f>
        <v>200000</v>
      </c>
      <c r="AA267" s="154">
        <v>12</v>
      </c>
      <c r="AB267" s="148">
        <f>IFERROR(SUM(S267), "")</f>
        <v>20000</v>
      </c>
      <c r="AC267" s="372">
        <f t="shared" si="166"/>
        <v>240000</v>
      </c>
      <c r="AD267" s="153">
        <v>6</v>
      </c>
      <c r="AE267" s="148">
        <f>IFERROR(SUM(S267), "")</f>
        <v>20000</v>
      </c>
      <c r="AF267" s="372">
        <f t="shared" si="167"/>
        <v>120000</v>
      </c>
    </row>
    <row r="268" spans="1:32" s="156" customFormat="1" ht="9.9499999999999993" customHeight="1">
      <c r="A268" s="325"/>
      <c r="B268" s="364"/>
      <c r="C268" s="141"/>
      <c r="D268" s="142"/>
      <c r="E268" s="142"/>
      <c r="F268" s="143"/>
      <c r="G268" s="144"/>
      <c r="H268" s="145"/>
      <c r="I268" s="158">
        <f t="shared" si="164"/>
        <v>7533830</v>
      </c>
      <c r="J268" s="143"/>
      <c r="K268" s="159"/>
      <c r="L268" s="148"/>
      <c r="M268" s="397">
        <f t="shared" si="169"/>
        <v>5433455</v>
      </c>
      <c r="N268" s="157"/>
      <c r="O268" s="148"/>
      <c r="P268" s="288">
        <f t="shared" si="168"/>
        <v>2100375</v>
      </c>
      <c r="Q268" s="149"/>
      <c r="R268" s="190"/>
      <c r="S268" s="193" t="s">
        <v>502</v>
      </c>
      <c r="T268" s="377">
        <f>IFERROR(SUM(T262:T267), "")</f>
        <v>3446965</v>
      </c>
      <c r="U268" s="182"/>
      <c r="V268" s="164" t="s">
        <v>288</v>
      </c>
      <c r="W268" s="377">
        <f>IFERROR(SUM(W262:W267), "")</f>
        <v>934850</v>
      </c>
      <c r="X268" s="183"/>
      <c r="Y268" s="164" t="s">
        <v>288</v>
      </c>
      <c r="Z268" s="181">
        <f>IFERROR(SUM(Z262:Z267), "")</f>
        <v>1051640</v>
      </c>
      <c r="AA268" s="154"/>
      <c r="AB268" s="164" t="s">
        <v>288</v>
      </c>
      <c r="AC268" s="377">
        <f>IFERROR(SUM(AC262:AC267), "")</f>
        <v>1593460</v>
      </c>
      <c r="AD268" s="153"/>
      <c r="AE268" s="164" t="s">
        <v>288</v>
      </c>
      <c r="AF268" s="377">
        <f>IFERROR(SUM(AF262:AF267), "")</f>
        <v>506915</v>
      </c>
    </row>
    <row r="269" spans="1:32" s="156" customFormat="1" ht="9.9499999999999993" customHeight="1">
      <c r="B269" s="364"/>
      <c r="C269" s="165"/>
      <c r="D269" s="166"/>
      <c r="E269" s="166"/>
      <c r="F269" s="167"/>
      <c r="G269" s="144">
        <f t="shared" ref="G269:G281" si="170">IFERROR(SUM(K269+N269), "")</f>
        <v>0</v>
      </c>
      <c r="H269" s="145" t="str">
        <f t="shared" ref="H269:H281" si="171">IFERROR(SUM(I269/G269), "")</f>
        <v/>
      </c>
      <c r="I269" s="146">
        <f t="shared" si="164"/>
        <v>0</v>
      </c>
      <c r="J269" s="167"/>
      <c r="K269" s="147">
        <f t="shared" ref="K269:K281" si="172">IFERROR(SUM(R269+U269+X269), "")</f>
        <v>0</v>
      </c>
      <c r="L269" s="148" t="str">
        <f t="shared" ref="L269:L281" si="173">IFERROR(SUM(M269/K269), "")</f>
        <v/>
      </c>
      <c r="M269" s="374">
        <f t="shared" si="169"/>
        <v>0</v>
      </c>
      <c r="N269" s="157">
        <f t="shared" ref="N269:N281" si="174">IFERROR(SUM(AA269+AD269), "")</f>
        <v>0</v>
      </c>
      <c r="O269" s="148" t="str">
        <f t="shared" ref="O269:O281" si="175">IFERROR(SUM(P269/N269), "")</f>
        <v/>
      </c>
      <c r="P269" s="148">
        <f t="shared" si="168"/>
        <v>0</v>
      </c>
      <c r="Q269" s="149"/>
      <c r="R269" s="161"/>
      <c r="S269" s="194"/>
      <c r="T269" s="389"/>
      <c r="U269" s="153"/>
      <c r="V269" s="148">
        <f>IFERROR(SUM(S269), "")</f>
        <v>0</v>
      </c>
      <c r="W269" s="374"/>
      <c r="X269" s="148"/>
      <c r="Y269" s="148">
        <f>IFERROR(SUM(S269), "")</f>
        <v>0</v>
      </c>
      <c r="Z269" s="155"/>
      <c r="AA269" s="154"/>
      <c r="AB269" s="148">
        <f>IFERROR(SUM(S269), "")</f>
        <v>0</v>
      </c>
      <c r="AC269" s="374"/>
      <c r="AD269" s="153"/>
      <c r="AE269" s="148">
        <f>IFERROR(SUM(S269), "")</f>
        <v>0</v>
      </c>
      <c r="AF269" s="374"/>
    </row>
    <row r="270" spans="1:32" s="140" customFormat="1" ht="9.9499999999999993" customHeight="1">
      <c r="B270" s="338" t="s">
        <v>503</v>
      </c>
      <c r="C270" s="126" t="s">
        <v>504</v>
      </c>
      <c r="D270" s="127"/>
      <c r="E270" s="127"/>
      <c r="F270" s="128"/>
      <c r="G270" s="129">
        <f t="shared" si="170"/>
        <v>122</v>
      </c>
      <c r="H270" s="130">
        <f t="shared" si="171"/>
        <v>686.88524590163934</v>
      </c>
      <c r="I270" s="131">
        <f t="shared" si="164"/>
        <v>83800</v>
      </c>
      <c r="J270" s="128"/>
      <c r="K270" s="192">
        <f t="shared" si="172"/>
        <v>92</v>
      </c>
      <c r="L270" s="185">
        <f t="shared" si="173"/>
        <v>650</v>
      </c>
      <c r="M270" s="379">
        <f t="shared" si="169"/>
        <v>59800</v>
      </c>
      <c r="N270" s="184">
        <f t="shared" si="174"/>
        <v>30</v>
      </c>
      <c r="O270" s="185">
        <f t="shared" si="175"/>
        <v>800</v>
      </c>
      <c r="P270" s="185">
        <f t="shared" si="168"/>
        <v>24000</v>
      </c>
      <c r="Q270" s="134"/>
      <c r="R270" s="172">
        <v>92</v>
      </c>
      <c r="S270" s="133">
        <v>650</v>
      </c>
      <c r="T270" s="371">
        <f t="shared" ref="T270:T280" si="176">IFERROR(SUM(R270*S270), "")</f>
        <v>59800</v>
      </c>
      <c r="U270" s="138"/>
      <c r="V270" s="133"/>
      <c r="W270" s="371"/>
      <c r="X270" s="133"/>
      <c r="Y270" s="133">
        <f>IFERROR(SUM(S270), "")</f>
        <v>650</v>
      </c>
      <c r="Z270" s="176"/>
      <c r="AA270" s="139">
        <v>30</v>
      </c>
      <c r="AB270" s="133">
        <v>800</v>
      </c>
      <c r="AC270" s="371">
        <f t="shared" ref="AC270:AC280" si="177">IFERROR(SUM(AA270*AB270), "")</f>
        <v>24000</v>
      </c>
      <c r="AD270" s="138"/>
      <c r="AE270" s="133">
        <v>800</v>
      </c>
      <c r="AF270" s="371">
        <f t="shared" ref="AF270:AF280" si="178">IFERROR(SUM(AD270*AE270), "")</f>
        <v>0</v>
      </c>
    </row>
    <row r="271" spans="1:32" s="156" customFormat="1" ht="9.9499999999999993" customHeight="1">
      <c r="B271" s="339"/>
      <c r="C271" s="141" t="s">
        <v>505</v>
      </c>
      <c r="D271" s="142"/>
      <c r="E271" s="142"/>
      <c r="F271" s="143"/>
      <c r="G271" s="144">
        <f t="shared" si="170"/>
        <v>4</v>
      </c>
      <c r="H271" s="145">
        <f t="shared" si="171"/>
        <v>212500</v>
      </c>
      <c r="I271" s="146">
        <f t="shared" si="164"/>
        <v>850000</v>
      </c>
      <c r="J271" s="143"/>
      <c r="K271" s="147">
        <f t="shared" si="172"/>
        <v>3</v>
      </c>
      <c r="L271" s="148">
        <f t="shared" si="173"/>
        <v>210000</v>
      </c>
      <c r="M271" s="374">
        <f t="shared" si="169"/>
        <v>630000</v>
      </c>
      <c r="N271" s="157">
        <f t="shared" si="174"/>
        <v>1</v>
      </c>
      <c r="O271" s="148">
        <f t="shared" si="175"/>
        <v>220000</v>
      </c>
      <c r="P271" s="148">
        <f t="shared" si="168"/>
        <v>220000</v>
      </c>
      <c r="Q271" s="149"/>
      <c r="R271" s="161">
        <v>1</v>
      </c>
      <c r="S271" s="148">
        <v>100000</v>
      </c>
      <c r="T271" s="372">
        <f t="shared" si="176"/>
        <v>100000</v>
      </c>
      <c r="U271" s="153">
        <v>1</v>
      </c>
      <c r="V271" s="148">
        <v>330000</v>
      </c>
      <c r="W271" s="372">
        <f>IFERROR(SUM(U271*V271), "")</f>
        <v>330000</v>
      </c>
      <c r="X271" s="153">
        <v>1</v>
      </c>
      <c r="Y271" s="148">
        <v>200000</v>
      </c>
      <c r="Z271" s="152">
        <f>IFERROR(SUM(X271*Y271), "")</f>
        <v>200000</v>
      </c>
      <c r="AA271" s="154"/>
      <c r="AB271" s="148">
        <f t="shared" ref="AB271:AB279" si="179">IFERROR(SUM(S271), "")</f>
        <v>100000</v>
      </c>
      <c r="AC271" s="372">
        <f t="shared" si="177"/>
        <v>0</v>
      </c>
      <c r="AD271" s="153">
        <v>1</v>
      </c>
      <c r="AE271" s="148">
        <v>220000</v>
      </c>
      <c r="AF271" s="372">
        <f t="shared" si="178"/>
        <v>220000</v>
      </c>
    </row>
    <row r="272" spans="1:32" s="156" customFormat="1" ht="9.9499999999999993" customHeight="1">
      <c r="B272" s="364"/>
      <c r="C272" s="141" t="s">
        <v>506</v>
      </c>
      <c r="D272" s="142"/>
      <c r="E272" s="142"/>
      <c r="F272" s="143"/>
      <c r="G272" s="144">
        <f t="shared" si="170"/>
        <v>2</v>
      </c>
      <c r="H272" s="145">
        <f t="shared" si="171"/>
        <v>290000</v>
      </c>
      <c r="I272" s="146">
        <f t="shared" si="164"/>
        <v>580000</v>
      </c>
      <c r="J272" s="143"/>
      <c r="K272" s="147">
        <f t="shared" si="172"/>
        <v>1</v>
      </c>
      <c r="L272" s="148">
        <f t="shared" si="173"/>
        <v>550000</v>
      </c>
      <c r="M272" s="374">
        <f t="shared" si="169"/>
        <v>550000</v>
      </c>
      <c r="N272" s="157">
        <f t="shared" si="174"/>
        <v>1</v>
      </c>
      <c r="O272" s="148">
        <f t="shared" si="175"/>
        <v>30000</v>
      </c>
      <c r="P272" s="148">
        <f t="shared" si="168"/>
        <v>30000</v>
      </c>
      <c r="Q272" s="149"/>
      <c r="R272" s="161">
        <v>1</v>
      </c>
      <c r="S272" s="148">
        <v>550000</v>
      </c>
      <c r="T272" s="372">
        <f t="shared" si="176"/>
        <v>550000</v>
      </c>
      <c r="U272" s="153"/>
      <c r="V272" s="148"/>
      <c r="W272" s="372"/>
      <c r="X272" s="153"/>
      <c r="Y272" s="148"/>
      <c r="Z272" s="152"/>
      <c r="AA272" s="154"/>
      <c r="AB272" s="148">
        <f t="shared" si="179"/>
        <v>550000</v>
      </c>
      <c r="AC272" s="372">
        <f t="shared" si="177"/>
        <v>0</v>
      </c>
      <c r="AD272" s="153">
        <v>1</v>
      </c>
      <c r="AE272" s="148">
        <v>30000</v>
      </c>
      <c r="AF272" s="372">
        <f t="shared" si="178"/>
        <v>30000</v>
      </c>
    </row>
    <row r="273" spans="2:32" s="156" customFormat="1" ht="9.9499999999999993" customHeight="1">
      <c r="B273" s="364"/>
      <c r="C273" s="141" t="s">
        <v>507</v>
      </c>
      <c r="D273" s="142"/>
      <c r="E273" s="142"/>
      <c r="F273" s="143"/>
      <c r="G273" s="144">
        <f t="shared" si="170"/>
        <v>4</v>
      </c>
      <c r="H273" s="145">
        <f t="shared" si="171"/>
        <v>75000</v>
      </c>
      <c r="I273" s="146">
        <f t="shared" si="164"/>
        <v>300000</v>
      </c>
      <c r="J273" s="143"/>
      <c r="K273" s="147">
        <f t="shared" si="172"/>
        <v>3</v>
      </c>
      <c r="L273" s="148">
        <f t="shared" si="173"/>
        <v>66666.666666666672</v>
      </c>
      <c r="M273" s="374">
        <f t="shared" si="169"/>
        <v>200000</v>
      </c>
      <c r="N273" s="157">
        <f t="shared" si="174"/>
        <v>1</v>
      </c>
      <c r="O273" s="148">
        <f t="shared" si="175"/>
        <v>100000</v>
      </c>
      <c r="P273" s="148">
        <f t="shared" si="168"/>
        <v>100000</v>
      </c>
      <c r="Q273" s="149"/>
      <c r="R273" s="161">
        <v>1</v>
      </c>
      <c r="S273" s="148">
        <v>100000</v>
      </c>
      <c r="T273" s="372">
        <f t="shared" si="176"/>
        <v>100000</v>
      </c>
      <c r="U273" s="153">
        <v>1</v>
      </c>
      <c r="V273" s="148">
        <v>50000</v>
      </c>
      <c r="W273" s="372">
        <f t="shared" ref="W273:W280" si="180">IFERROR(SUM(U273*V273), "")</f>
        <v>50000</v>
      </c>
      <c r="X273" s="153">
        <v>1</v>
      </c>
      <c r="Y273" s="148">
        <v>50000</v>
      </c>
      <c r="Z273" s="152">
        <f>IFERROR(SUM(X273*Y273), "")</f>
        <v>50000</v>
      </c>
      <c r="AA273" s="154">
        <v>1</v>
      </c>
      <c r="AB273" s="148">
        <f t="shared" si="179"/>
        <v>100000</v>
      </c>
      <c r="AC273" s="372">
        <f t="shared" si="177"/>
        <v>100000</v>
      </c>
      <c r="AD273" s="153"/>
      <c r="AE273" s="148"/>
      <c r="AF273" s="372">
        <f t="shared" si="178"/>
        <v>0</v>
      </c>
    </row>
    <row r="274" spans="2:32" s="156" customFormat="1" ht="9.9499999999999993" customHeight="1">
      <c r="B274" s="364"/>
      <c r="C274" s="141" t="s">
        <v>508</v>
      </c>
      <c r="D274" s="142"/>
      <c r="E274" s="142"/>
      <c r="F274" s="143"/>
      <c r="G274" s="144">
        <f t="shared" si="170"/>
        <v>60</v>
      </c>
      <c r="H274" s="145">
        <f t="shared" si="171"/>
        <v>2500</v>
      </c>
      <c r="I274" s="146">
        <f t="shared" si="164"/>
        <v>150000</v>
      </c>
      <c r="J274" s="143"/>
      <c r="K274" s="147">
        <f t="shared" si="172"/>
        <v>60</v>
      </c>
      <c r="L274" s="148">
        <f t="shared" si="173"/>
        <v>2500</v>
      </c>
      <c r="M274" s="374">
        <f t="shared" si="169"/>
        <v>150000</v>
      </c>
      <c r="N274" s="157">
        <f t="shared" si="174"/>
        <v>0</v>
      </c>
      <c r="O274" s="148" t="str">
        <f t="shared" si="175"/>
        <v/>
      </c>
      <c r="P274" s="148">
        <f t="shared" si="168"/>
        <v>0</v>
      </c>
      <c r="Q274" s="149"/>
      <c r="R274" s="161">
        <v>60</v>
      </c>
      <c r="S274" s="148">
        <v>2500</v>
      </c>
      <c r="T274" s="372">
        <f t="shared" si="176"/>
        <v>150000</v>
      </c>
      <c r="U274" s="153"/>
      <c r="V274" s="148"/>
      <c r="W274" s="372">
        <f t="shared" si="180"/>
        <v>0</v>
      </c>
      <c r="X274" s="153"/>
      <c r="Y274" s="148"/>
      <c r="Z274" s="152"/>
      <c r="AA274" s="154"/>
      <c r="AB274" s="148">
        <f t="shared" si="179"/>
        <v>2500</v>
      </c>
      <c r="AC274" s="372">
        <f t="shared" si="177"/>
        <v>0</v>
      </c>
      <c r="AD274" s="153"/>
      <c r="AE274" s="148">
        <f t="shared" ref="AE274:AE280" si="181">IFERROR(SUM(S274), "")</f>
        <v>2500</v>
      </c>
      <c r="AF274" s="372">
        <f t="shared" si="178"/>
        <v>0</v>
      </c>
    </row>
    <row r="275" spans="2:32" s="156" customFormat="1" ht="9.9499999999999993" customHeight="1">
      <c r="B275" s="364"/>
      <c r="C275" s="141" t="s">
        <v>509</v>
      </c>
      <c r="D275" s="142"/>
      <c r="E275" s="142"/>
      <c r="F275" s="143"/>
      <c r="G275" s="144">
        <f t="shared" si="170"/>
        <v>29</v>
      </c>
      <c r="H275" s="145">
        <f t="shared" si="171"/>
        <v>15000</v>
      </c>
      <c r="I275" s="146">
        <f t="shared" si="164"/>
        <v>435000</v>
      </c>
      <c r="J275" s="143"/>
      <c r="K275" s="147">
        <f t="shared" si="172"/>
        <v>9</v>
      </c>
      <c r="L275" s="148">
        <f t="shared" si="173"/>
        <v>15000</v>
      </c>
      <c r="M275" s="374">
        <f t="shared" si="169"/>
        <v>135000</v>
      </c>
      <c r="N275" s="157">
        <f t="shared" si="174"/>
        <v>20</v>
      </c>
      <c r="O275" s="148">
        <f t="shared" si="175"/>
        <v>15000</v>
      </c>
      <c r="P275" s="148">
        <f t="shared" si="168"/>
        <v>300000</v>
      </c>
      <c r="Q275" s="149"/>
      <c r="R275" s="161">
        <v>9</v>
      </c>
      <c r="S275" s="148">
        <v>15000</v>
      </c>
      <c r="T275" s="372">
        <f t="shared" si="176"/>
        <v>135000</v>
      </c>
      <c r="U275" s="153"/>
      <c r="V275" s="148"/>
      <c r="W275" s="372">
        <f t="shared" si="180"/>
        <v>0</v>
      </c>
      <c r="X275" s="153"/>
      <c r="Y275" s="148"/>
      <c r="Z275" s="152"/>
      <c r="AA275" s="154">
        <v>20</v>
      </c>
      <c r="AB275" s="148">
        <f t="shared" si="179"/>
        <v>15000</v>
      </c>
      <c r="AC275" s="372">
        <f t="shared" si="177"/>
        <v>300000</v>
      </c>
      <c r="AD275" s="153"/>
      <c r="AE275" s="148">
        <f t="shared" si="181"/>
        <v>15000</v>
      </c>
      <c r="AF275" s="372">
        <f t="shared" si="178"/>
        <v>0</v>
      </c>
    </row>
    <row r="276" spans="2:32" s="156" customFormat="1" ht="9.9499999999999993" customHeight="1">
      <c r="B276" s="364"/>
      <c r="C276" s="141" t="s">
        <v>510</v>
      </c>
      <c r="D276" s="142"/>
      <c r="E276" s="142" t="s">
        <v>511</v>
      </c>
      <c r="F276" s="143"/>
      <c r="G276" s="144">
        <f t="shared" si="170"/>
        <v>48</v>
      </c>
      <c r="H276" s="145">
        <f t="shared" si="171"/>
        <v>43000</v>
      </c>
      <c r="I276" s="146">
        <f t="shared" si="164"/>
        <v>2064000</v>
      </c>
      <c r="J276" s="143"/>
      <c r="K276" s="147">
        <f t="shared" si="172"/>
        <v>36</v>
      </c>
      <c r="L276" s="148">
        <f t="shared" si="173"/>
        <v>43000</v>
      </c>
      <c r="M276" s="374">
        <f t="shared" si="169"/>
        <v>1548000</v>
      </c>
      <c r="N276" s="157">
        <f t="shared" si="174"/>
        <v>12</v>
      </c>
      <c r="O276" s="148">
        <f t="shared" si="175"/>
        <v>43000</v>
      </c>
      <c r="P276" s="148">
        <f t="shared" si="168"/>
        <v>516000</v>
      </c>
      <c r="Q276" s="149"/>
      <c r="R276" s="161">
        <v>24</v>
      </c>
      <c r="S276" s="148">
        <v>43000</v>
      </c>
      <c r="T276" s="372">
        <f t="shared" si="176"/>
        <v>1032000</v>
      </c>
      <c r="U276" s="153">
        <v>12</v>
      </c>
      <c r="V276" s="148">
        <f>IFERROR(SUM(S276), "")</f>
        <v>43000</v>
      </c>
      <c r="W276" s="372">
        <f t="shared" si="180"/>
        <v>516000</v>
      </c>
      <c r="X276" s="153"/>
      <c r="Y276" s="148"/>
      <c r="Z276" s="152"/>
      <c r="AA276" s="154">
        <v>12</v>
      </c>
      <c r="AB276" s="148">
        <f t="shared" si="179"/>
        <v>43000</v>
      </c>
      <c r="AC276" s="372">
        <f t="shared" si="177"/>
        <v>516000</v>
      </c>
      <c r="AD276" s="153"/>
      <c r="AE276" s="148">
        <f t="shared" si="181"/>
        <v>43000</v>
      </c>
      <c r="AF276" s="372">
        <f t="shared" si="178"/>
        <v>0</v>
      </c>
    </row>
    <row r="277" spans="2:32" s="156" customFormat="1" ht="9.9499999999999993" customHeight="1">
      <c r="B277" s="364"/>
      <c r="C277" s="141" t="s">
        <v>512</v>
      </c>
      <c r="D277" s="142"/>
      <c r="E277" s="142" t="s">
        <v>513</v>
      </c>
      <c r="F277" s="143"/>
      <c r="G277" s="144">
        <f t="shared" si="170"/>
        <v>142</v>
      </c>
      <c r="H277" s="145">
        <f t="shared" si="171"/>
        <v>15000</v>
      </c>
      <c r="I277" s="146">
        <f t="shared" si="164"/>
        <v>2130000</v>
      </c>
      <c r="J277" s="143"/>
      <c r="K277" s="147">
        <f t="shared" si="172"/>
        <v>102</v>
      </c>
      <c r="L277" s="148">
        <f t="shared" si="173"/>
        <v>15000</v>
      </c>
      <c r="M277" s="374">
        <f t="shared" si="169"/>
        <v>1530000</v>
      </c>
      <c r="N277" s="157">
        <f t="shared" si="174"/>
        <v>40</v>
      </c>
      <c r="O277" s="148">
        <f t="shared" si="175"/>
        <v>15000</v>
      </c>
      <c r="P277" s="148">
        <f t="shared" si="168"/>
        <v>600000</v>
      </c>
      <c r="Q277" s="149"/>
      <c r="R277" s="161">
        <v>102</v>
      </c>
      <c r="S277" s="148">
        <v>15000</v>
      </c>
      <c r="T277" s="372">
        <f t="shared" si="176"/>
        <v>1530000</v>
      </c>
      <c r="U277" s="153"/>
      <c r="V277" s="148"/>
      <c r="W277" s="372">
        <f t="shared" si="180"/>
        <v>0</v>
      </c>
      <c r="X277" s="153"/>
      <c r="Y277" s="148"/>
      <c r="Z277" s="152"/>
      <c r="AA277" s="154">
        <v>40</v>
      </c>
      <c r="AB277" s="148">
        <f t="shared" si="179"/>
        <v>15000</v>
      </c>
      <c r="AC277" s="372">
        <f t="shared" si="177"/>
        <v>600000</v>
      </c>
      <c r="AD277" s="153"/>
      <c r="AE277" s="148">
        <f t="shared" si="181"/>
        <v>15000</v>
      </c>
      <c r="AF277" s="372">
        <f t="shared" si="178"/>
        <v>0</v>
      </c>
    </row>
    <row r="278" spans="2:32" s="156" customFormat="1" ht="9.9499999999999993" customHeight="1">
      <c r="B278" s="364"/>
      <c r="C278" s="179" t="s">
        <v>352</v>
      </c>
      <c r="D278" s="142"/>
      <c r="E278" s="142" t="s">
        <v>514</v>
      </c>
      <c r="F278" s="143"/>
      <c r="G278" s="144">
        <f t="shared" si="170"/>
        <v>18</v>
      </c>
      <c r="H278" s="145">
        <f t="shared" si="171"/>
        <v>17000</v>
      </c>
      <c r="I278" s="146">
        <f t="shared" si="164"/>
        <v>306000</v>
      </c>
      <c r="J278" s="143"/>
      <c r="K278" s="147">
        <f t="shared" si="172"/>
        <v>18</v>
      </c>
      <c r="L278" s="148">
        <f t="shared" si="173"/>
        <v>17000</v>
      </c>
      <c r="M278" s="374">
        <f t="shared" si="169"/>
        <v>306000</v>
      </c>
      <c r="N278" s="157">
        <f t="shared" si="174"/>
        <v>0</v>
      </c>
      <c r="O278" s="148" t="str">
        <f t="shared" si="175"/>
        <v/>
      </c>
      <c r="P278" s="148">
        <f t="shared" si="168"/>
        <v>0</v>
      </c>
      <c r="Q278" s="149"/>
      <c r="R278" s="161">
        <v>18</v>
      </c>
      <c r="S278" s="148">
        <v>17000</v>
      </c>
      <c r="T278" s="372">
        <f t="shared" si="176"/>
        <v>306000</v>
      </c>
      <c r="U278" s="153"/>
      <c r="V278" s="148"/>
      <c r="W278" s="372">
        <f t="shared" si="180"/>
        <v>0</v>
      </c>
      <c r="X278" s="153"/>
      <c r="Y278" s="148"/>
      <c r="Z278" s="152"/>
      <c r="AA278" s="154"/>
      <c r="AB278" s="148">
        <f t="shared" si="179"/>
        <v>17000</v>
      </c>
      <c r="AC278" s="372">
        <f t="shared" si="177"/>
        <v>0</v>
      </c>
      <c r="AD278" s="153"/>
      <c r="AE278" s="148">
        <f t="shared" si="181"/>
        <v>17000</v>
      </c>
      <c r="AF278" s="372">
        <f t="shared" si="178"/>
        <v>0</v>
      </c>
    </row>
    <row r="279" spans="2:32" s="156" customFormat="1" ht="9.9499999999999993" customHeight="1">
      <c r="B279" s="364"/>
      <c r="C279" s="179" t="s">
        <v>352</v>
      </c>
      <c r="D279" s="142"/>
      <c r="E279" s="142" t="s">
        <v>515</v>
      </c>
      <c r="F279" s="143"/>
      <c r="G279" s="144">
        <f t="shared" si="170"/>
        <v>80</v>
      </c>
      <c r="H279" s="145">
        <f t="shared" si="171"/>
        <v>15000</v>
      </c>
      <c r="I279" s="146">
        <f t="shared" si="164"/>
        <v>1200000</v>
      </c>
      <c r="J279" s="143"/>
      <c r="K279" s="147">
        <f t="shared" si="172"/>
        <v>60</v>
      </c>
      <c r="L279" s="148">
        <f t="shared" si="173"/>
        <v>15000</v>
      </c>
      <c r="M279" s="374">
        <f t="shared" si="169"/>
        <v>900000</v>
      </c>
      <c r="N279" s="157">
        <f t="shared" si="174"/>
        <v>20</v>
      </c>
      <c r="O279" s="148">
        <f t="shared" si="175"/>
        <v>15000</v>
      </c>
      <c r="P279" s="148">
        <f t="shared" si="168"/>
        <v>300000</v>
      </c>
      <c r="Q279" s="149"/>
      <c r="R279" s="161">
        <v>60</v>
      </c>
      <c r="S279" s="148">
        <v>15000</v>
      </c>
      <c r="T279" s="372">
        <f t="shared" si="176"/>
        <v>900000</v>
      </c>
      <c r="U279" s="153"/>
      <c r="V279" s="148"/>
      <c r="W279" s="372">
        <f t="shared" si="180"/>
        <v>0</v>
      </c>
      <c r="X279" s="153"/>
      <c r="Y279" s="148"/>
      <c r="Z279" s="152"/>
      <c r="AA279" s="154">
        <v>20</v>
      </c>
      <c r="AB279" s="148">
        <f t="shared" si="179"/>
        <v>15000</v>
      </c>
      <c r="AC279" s="372">
        <f t="shared" si="177"/>
        <v>300000</v>
      </c>
      <c r="AD279" s="153"/>
      <c r="AE279" s="148">
        <f t="shared" si="181"/>
        <v>15000</v>
      </c>
      <c r="AF279" s="372">
        <f t="shared" si="178"/>
        <v>0</v>
      </c>
    </row>
    <row r="280" spans="2:32" s="156" customFormat="1" ht="9.9499999999999993" customHeight="1">
      <c r="B280" s="364"/>
      <c r="C280" s="141" t="s">
        <v>516</v>
      </c>
      <c r="D280" s="142"/>
      <c r="E280" s="142"/>
      <c r="F280" s="143"/>
      <c r="G280" s="144">
        <f t="shared" si="170"/>
        <v>2</v>
      </c>
      <c r="H280" s="145">
        <f t="shared" si="171"/>
        <v>175000</v>
      </c>
      <c r="I280" s="146">
        <f t="shared" si="164"/>
        <v>350000</v>
      </c>
      <c r="J280" s="143"/>
      <c r="K280" s="147">
        <f t="shared" si="172"/>
        <v>1</v>
      </c>
      <c r="L280" s="148">
        <f t="shared" si="173"/>
        <v>250000</v>
      </c>
      <c r="M280" s="374">
        <f t="shared" si="169"/>
        <v>250000</v>
      </c>
      <c r="N280" s="157">
        <f t="shared" si="174"/>
        <v>1</v>
      </c>
      <c r="O280" s="148">
        <f t="shared" si="175"/>
        <v>100000</v>
      </c>
      <c r="P280" s="148">
        <f t="shared" si="168"/>
        <v>100000</v>
      </c>
      <c r="Q280" s="149"/>
      <c r="R280" s="161">
        <v>1</v>
      </c>
      <c r="S280" s="148">
        <v>250000</v>
      </c>
      <c r="T280" s="372">
        <f t="shared" si="176"/>
        <v>250000</v>
      </c>
      <c r="U280" s="153"/>
      <c r="V280" s="148"/>
      <c r="W280" s="372">
        <f t="shared" si="180"/>
        <v>0</v>
      </c>
      <c r="X280" s="153"/>
      <c r="Y280" s="148"/>
      <c r="Z280" s="152"/>
      <c r="AA280" s="154">
        <v>1</v>
      </c>
      <c r="AB280" s="148">
        <v>100000</v>
      </c>
      <c r="AC280" s="372">
        <f t="shared" si="177"/>
        <v>100000</v>
      </c>
      <c r="AD280" s="153"/>
      <c r="AE280" s="148">
        <f t="shared" si="181"/>
        <v>250000</v>
      </c>
      <c r="AF280" s="372">
        <f t="shared" si="178"/>
        <v>0</v>
      </c>
    </row>
    <row r="281" spans="2:32" s="156" customFormat="1" ht="9.9499999999999993" customHeight="1">
      <c r="B281" s="364"/>
      <c r="C281" s="141" t="s">
        <v>517</v>
      </c>
      <c r="D281" s="142"/>
      <c r="E281" s="142"/>
      <c r="F281" s="143"/>
      <c r="G281" s="144">
        <f t="shared" si="170"/>
        <v>1</v>
      </c>
      <c r="H281" s="145">
        <f t="shared" si="171"/>
        <v>1200000</v>
      </c>
      <c r="I281" s="146">
        <f t="shared" si="164"/>
        <v>1200000</v>
      </c>
      <c r="J281" s="143"/>
      <c r="K281" s="147">
        <f t="shared" si="172"/>
        <v>1</v>
      </c>
      <c r="L281" s="148">
        <f t="shared" si="173"/>
        <v>1200000</v>
      </c>
      <c r="M281" s="374">
        <f t="shared" si="169"/>
        <v>1200000</v>
      </c>
      <c r="N281" s="157">
        <f t="shared" si="174"/>
        <v>0</v>
      </c>
      <c r="O281" s="148" t="str">
        <f t="shared" si="175"/>
        <v/>
      </c>
      <c r="P281" s="148">
        <f t="shared" si="168"/>
        <v>0</v>
      </c>
      <c r="Q281" s="149"/>
      <c r="R281" s="161"/>
      <c r="S281" s="148"/>
      <c r="T281" s="372"/>
      <c r="U281" s="153"/>
      <c r="V281" s="148"/>
      <c r="W281" s="372"/>
      <c r="X281" s="153">
        <v>1</v>
      </c>
      <c r="Y281" s="148">
        <v>1200000</v>
      </c>
      <c r="Z281" s="152">
        <f>IFERROR(SUM(X281*Y281), "")</f>
        <v>1200000</v>
      </c>
      <c r="AA281" s="154"/>
      <c r="AB281" s="148"/>
      <c r="AC281" s="374"/>
      <c r="AD281" s="153"/>
      <c r="AE281" s="148"/>
      <c r="AF281" s="374"/>
    </row>
    <row r="282" spans="2:32" s="156" customFormat="1" ht="9.9499999999999993" customHeight="1">
      <c r="B282" s="364"/>
      <c r="C282" s="141"/>
      <c r="D282" s="142"/>
      <c r="E282" s="142"/>
      <c r="F282" s="143"/>
      <c r="G282" s="144"/>
      <c r="H282" s="145"/>
      <c r="I282" s="158">
        <f t="shared" si="164"/>
        <v>9648800</v>
      </c>
      <c r="J282" s="143"/>
      <c r="K282" s="159"/>
      <c r="L282" s="148"/>
      <c r="M282" s="397">
        <f t="shared" si="169"/>
        <v>7458800</v>
      </c>
      <c r="N282" s="157"/>
      <c r="O282" s="148"/>
      <c r="P282" s="401">
        <f t="shared" si="168"/>
        <v>2190000</v>
      </c>
      <c r="Q282" s="149"/>
      <c r="R282" s="190"/>
      <c r="S282" s="193" t="s">
        <v>518</v>
      </c>
      <c r="T282" s="377">
        <f>IFERROR(SUM(T270:T280), "")</f>
        <v>5112800</v>
      </c>
      <c r="U282" s="182"/>
      <c r="V282" s="164" t="s">
        <v>288</v>
      </c>
      <c r="W282" s="377">
        <f>IFERROR(SUM(W270:W280), "")</f>
        <v>896000</v>
      </c>
      <c r="X282" s="183"/>
      <c r="Y282" s="164" t="s">
        <v>288</v>
      </c>
      <c r="Z282" s="181">
        <f>IFERROR(SUM(Z270:Z281), "")</f>
        <v>1450000</v>
      </c>
      <c r="AA282" s="154"/>
      <c r="AB282" s="164" t="s">
        <v>288</v>
      </c>
      <c r="AC282" s="377">
        <f>IFERROR(SUM(AC270:AC281), "")</f>
        <v>1940000</v>
      </c>
      <c r="AD282" s="153"/>
      <c r="AE282" s="164" t="s">
        <v>288</v>
      </c>
      <c r="AF282" s="377">
        <f>IFERROR(SUM(AF270:AF281), "")</f>
        <v>250000</v>
      </c>
    </row>
    <row r="283" spans="2:32" s="156" customFormat="1" ht="9.9499999999999993" customHeight="1">
      <c r="B283" s="365"/>
      <c r="C283" s="141"/>
      <c r="D283" s="142"/>
      <c r="E283" s="142"/>
      <c r="F283" s="143"/>
      <c r="G283" s="144"/>
      <c r="H283" s="145"/>
      <c r="I283" s="158"/>
      <c r="J283" s="143"/>
      <c r="K283" s="147"/>
      <c r="L283" s="148"/>
      <c r="M283" s="374"/>
      <c r="N283" s="157"/>
      <c r="O283" s="148"/>
      <c r="P283" s="148"/>
      <c r="Q283" s="149"/>
      <c r="R283" s="161"/>
      <c r="S283" s="148"/>
      <c r="T283" s="374"/>
      <c r="U283" s="153"/>
      <c r="V283" s="148"/>
      <c r="W283" s="374"/>
      <c r="X283" s="148"/>
      <c r="Y283" s="148"/>
      <c r="Z283" s="155"/>
      <c r="AA283" s="154"/>
      <c r="AB283" s="148"/>
      <c r="AC283" s="374"/>
      <c r="AD283" s="153"/>
      <c r="AE283" s="148"/>
      <c r="AF283" s="374"/>
    </row>
    <row r="284" spans="2:32" s="201" customFormat="1" ht="9.9499999999999993" customHeight="1">
      <c r="B284" s="338" t="s">
        <v>519</v>
      </c>
      <c r="C284" s="126"/>
      <c r="D284" s="127"/>
      <c r="E284" s="127"/>
      <c r="F284" s="128"/>
      <c r="G284" s="129"/>
      <c r="H284" s="130"/>
      <c r="I284" s="175"/>
      <c r="J284" s="128"/>
      <c r="K284" s="192"/>
      <c r="L284" s="185"/>
      <c r="M284" s="379"/>
      <c r="N284" s="184"/>
      <c r="O284" s="185"/>
      <c r="P284" s="185"/>
      <c r="Q284" s="196"/>
      <c r="R284" s="197"/>
      <c r="S284" s="185"/>
      <c r="T284" s="379"/>
      <c r="U284" s="199"/>
      <c r="V284" s="185"/>
      <c r="W284" s="379"/>
      <c r="X284" s="185"/>
      <c r="Y284" s="185"/>
      <c r="Z284" s="198"/>
      <c r="AA284" s="200"/>
      <c r="AB284" s="185"/>
      <c r="AC284" s="379"/>
      <c r="AD284" s="199"/>
      <c r="AE284" s="185"/>
      <c r="AF284" s="379"/>
    </row>
    <row r="285" spans="2:32" s="156" customFormat="1" ht="9.75" customHeight="1">
      <c r="B285" s="336" t="s">
        <v>520</v>
      </c>
      <c r="C285" s="141" t="s">
        <v>521</v>
      </c>
      <c r="D285" s="142"/>
      <c r="E285" s="142" t="s">
        <v>522</v>
      </c>
      <c r="F285" s="202">
        <v>4</v>
      </c>
      <c r="G285" s="203">
        <v>85000</v>
      </c>
      <c r="H285" s="204">
        <f>SUM(F285*G285)</f>
        <v>340000</v>
      </c>
      <c r="I285" s="158"/>
      <c r="J285" s="143"/>
      <c r="K285" s="147"/>
      <c r="L285" s="148"/>
      <c r="M285" s="374"/>
      <c r="N285" s="157"/>
      <c r="O285" s="148"/>
      <c r="P285" s="148"/>
      <c r="Q285" s="149"/>
      <c r="R285" s="161"/>
      <c r="S285" s="148"/>
      <c r="T285" s="374"/>
      <c r="U285" s="153"/>
      <c r="V285" s="148"/>
      <c r="W285" s="374"/>
      <c r="X285" s="148"/>
      <c r="Y285" s="148"/>
      <c r="Z285" s="155"/>
      <c r="AA285" s="154"/>
      <c r="AB285" s="148"/>
      <c r="AC285" s="374"/>
      <c r="AD285" s="153"/>
      <c r="AE285" s="148"/>
      <c r="AF285" s="374"/>
    </row>
    <row r="286" spans="2:32" s="156" customFormat="1" ht="9.75" customHeight="1">
      <c r="B286" s="339"/>
      <c r="C286" s="141" t="s">
        <v>523</v>
      </c>
      <c r="D286" s="142"/>
      <c r="E286" s="142"/>
      <c r="F286" s="202">
        <v>1</v>
      </c>
      <c r="G286" s="203">
        <v>50000</v>
      </c>
      <c r="H286" s="204">
        <f>SUM(F286*G286)</f>
        <v>50000</v>
      </c>
      <c r="I286" s="158"/>
      <c r="J286" s="143"/>
      <c r="K286" s="147"/>
      <c r="L286" s="148"/>
      <c r="M286" s="374"/>
      <c r="N286" s="157"/>
      <c r="O286" s="148"/>
      <c r="P286" s="148"/>
      <c r="Q286" s="149"/>
      <c r="R286" s="161"/>
      <c r="S286" s="148"/>
      <c r="T286" s="374"/>
      <c r="U286" s="153"/>
      <c r="V286" s="148"/>
      <c r="W286" s="374"/>
      <c r="X286" s="148"/>
      <c r="Y286" s="148"/>
      <c r="Z286" s="155"/>
      <c r="AA286" s="154"/>
      <c r="AB286" s="148"/>
      <c r="AC286" s="374"/>
      <c r="AD286" s="153"/>
      <c r="AE286" s="148"/>
      <c r="AF286" s="374"/>
    </row>
    <row r="287" spans="2:32" s="156" customFormat="1" ht="9.75" customHeight="1">
      <c r="B287" s="364"/>
      <c r="C287" s="141" t="s">
        <v>524</v>
      </c>
      <c r="D287" s="142"/>
      <c r="E287" s="142" t="s">
        <v>525</v>
      </c>
      <c r="F287" s="202">
        <v>4</v>
      </c>
      <c r="G287" s="203">
        <v>15000</v>
      </c>
      <c r="H287" s="204">
        <f>SUM(F287*G287)</f>
        <v>60000</v>
      </c>
      <c r="I287" s="205">
        <f>SUM(H285:H287)</f>
        <v>450000</v>
      </c>
      <c r="J287" s="143"/>
      <c r="K287" s="147"/>
      <c r="L287" s="148"/>
      <c r="M287" s="374"/>
      <c r="N287" s="157"/>
      <c r="O287" s="148"/>
      <c r="P287" s="148"/>
      <c r="Q287" s="149"/>
      <c r="R287" s="161"/>
      <c r="S287" s="148"/>
      <c r="T287" s="374"/>
      <c r="U287" s="153"/>
      <c r="V287" s="148"/>
      <c r="W287" s="374"/>
      <c r="X287" s="148"/>
      <c r="Y287" s="148"/>
      <c r="Z287" s="155"/>
      <c r="AA287" s="154"/>
      <c r="AB287" s="148"/>
      <c r="AC287" s="374"/>
      <c r="AD287" s="153"/>
      <c r="AE287" s="148"/>
      <c r="AF287" s="374"/>
    </row>
    <row r="288" spans="2:32" ht="9" customHeight="1">
      <c r="J288" s="143"/>
    </row>
    <row r="289" spans="1:32" s="156" customFormat="1" ht="9.9499999999999993" customHeight="1">
      <c r="A289" s="332"/>
      <c r="B289" s="336" t="s">
        <v>526</v>
      </c>
      <c r="C289" s="141" t="s">
        <v>276</v>
      </c>
      <c r="D289" s="142"/>
      <c r="E289" s="142" t="s">
        <v>279</v>
      </c>
      <c r="F289" s="202">
        <v>160</v>
      </c>
      <c r="G289" s="203">
        <v>350</v>
      </c>
      <c r="H289" s="204">
        <f>SUM(F289*G289)</f>
        <v>56000</v>
      </c>
      <c r="I289" s="158"/>
      <c r="J289" s="143"/>
      <c r="M289" s="380"/>
      <c r="P289" s="29"/>
      <c r="Q289" s="62"/>
      <c r="R289" s="63"/>
      <c r="T289" s="380"/>
      <c r="W289" s="380"/>
      <c r="Z289" s="225"/>
      <c r="AA289" s="64"/>
      <c r="AC289" s="380"/>
      <c r="AF289" s="380"/>
    </row>
    <row r="290" spans="1:32" s="156" customFormat="1" ht="9.9499999999999993" customHeight="1">
      <c r="A290" s="332"/>
      <c r="B290" s="339"/>
      <c r="C290" s="141" t="s">
        <v>527</v>
      </c>
      <c r="D290" s="142"/>
      <c r="E290" s="142" t="s">
        <v>528</v>
      </c>
      <c r="F290" s="202">
        <v>1</v>
      </c>
      <c r="G290" s="203">
        <v>300000</v>
      </c>
      <c r="H290" s="204">
        <f>SUM(F290*G290)</f>
        <v>300000</v>
      </c>
      <c r="I290" s="205">
        <f>SUM(H289:H290)</f>
        <v>356000</v>
      </c>
      <c r="J290" s="143"/>
      <c r="M290" s="380"/>
      <c r="P290" s="29"/>
      <c r="Q290" s="62"/>
      <c r="R290" s="63"/>
      <c r="T290" s="380"/>
      <c r="W290" s="380"/>
      <c r="Z290" s="225"/>
      <c r="AA290" s="64"/>
      <c r="AC290" s="380"/>
      <c r="AF290" s="380"/>
    </row>
    <row r="291" spans="1:32" s="156" customFormat="1" ht="9.9499999999999993" customHeight="1">
      <c r="A291" s="332"/>
      <c r="B291" s="365"/>
      <c r="C291" s="141"/>
      <c r="D291" s="142"/>
      <c r="E291" s="142"/>
      <c r="F291" s="202"/>
      <c r="G291" s="203"/>
      <c r="H291" s="204"/>
      <c r="I291" s="205"/>
      <c r="J291" s="143"/>
      <c r="M291" s="380"/>
      <c r="P291" s="29"/>
      <c r="Q291" s="62"/>
      <c r="R291" s="63"/>
      <c r="T291" s="380"/>
      <c r="W291" s="380"/>
      <c r="Z291" s="225"/>
      <c r="AA291" s="64"/>
      <c r="AC291" s="380"/>
      <c r="AF291" s="380"/>
    </row>
    <row r="292" spans="1:32" s="156" customFormat="1" ht="9.9499999999999993" customHeight="1">
      <c r="A292" s="332"/>
      <c r="B292" s="336" t="s">
        <v>529</v>
      </c>
      <c r="C292" s="141" t="s">
        <v>530</v>
      </c>
      <c r="D292" s="142"/>
      <c r="E292" s="142" t="s">
        <v>531</v>
      </c>
      <c r="F292" s="202">
        <v>160</v>
      </c>
      <c r="G292" s="203">
        <v>1500</v>
      </c>
      <c r="H292" s="204">
        <f>SUM(F292*G292)</f>
        <v>240000</v>
      </c>
      <c r="I292" s="205">
        <f>SUM(H292)</f>
        <v>240000</v>
      </c>
      <c r="J292" s="143"/>
      <c r="M292" s="380"/>
      <c r="P292" s="29"/>
      <c r="Q292" s="62"/>
      <c r="R292" s="63"/>
      <c r="T292" s="380"/>
      <c r="W292" s="380"/>
      <c r="Z292" s="225"/>
      <c r="AA292" s="64"/>
      <c r="AC292" s="380"/>
      <c r="AF292" s="380"/>
    </row>
    <row r="293" spans="1:32" s="156" customFormat="1" ht="9.9499999999999993" customHeight="1">
      <c r="A293" s="332"/>
      <c r="B293" s="336"/>
      <c r="C293" s="141"/>
      <c r="D293" s="142"/>
      <c r="E293" s="142"/>
      <c r="F293" s="202"/>
      <c r="G293" s="203"/>
      <c r="H293" s="204"/>
      <c r="I293" s="205"/>
      <c r="J293" s="143"/>
      <c r="M293" s="380"/>
      <c r="P293" s="29"/>
      <c r="Q293" s="62"/>
      <c r="R293" s="63"/>
      <c r="T293" s="380"/>
      <c r="W293" s="380"/>
      <c r="Z293" s="225"/>
      <c r="AA293" s="64"/>
      <c r="AC293" s="380"/>
      <c r="AF293" s="380"/>
    </row>
    <row r="294" spans="1:32" s="156" customFormat="1" ht="9.9499999999999993" customHeight="1">
      <c r="A294" s="332"/>
      <c r="B294" s="336" t="s">
        <v>532</v>
      </c>
      <c r="C294" s="141"/>
      <c r="D294" s="142"/>
      <c r="E294" s="142"/>
      <c r="F294" s="202"/>
      <c r="G294" s="203"/>
      <c r="H294" s="204"/>
      <c r="I294" s="205"/>
      <c r="J294" s="143"/>
      <c r="M294" s="380"/>
      <c r="P294" s="29"/>
      <c r="Q294" s="62"/>
      <c r="R294" s="63"/>
      <c r="T294" s="380"/>
      <c r="W294" s="380"/>
      <c r="Z294" s="225"/>
      <c r="AA294" s="64"/>
      <c r="AC294" s="380"/>
      <c r="AF294" s="380"/>
    </row>
    <row r="295" spans="1:32" s="156" customFormat="1" ht="9.9499999999999993" customHeight="1">
      <c r="A295" s="332"/>
      <c r="B295" s="336"/>
      <c r="C295" s="141"/>
      <c r="D295" s="142"/>
      <c r="E295" s="142"/>
      <c r="F295" s="202"/>
      <c r="G295" s="203"/>
      <c r="H295" s="204"/>
      <c r="I295" s="205"/>
      <c r="J295" s="143"/>
      <c r="M295" s="380"/>
      <c r="P295" s="29"/>
      <c r="Q295" s="62"/>
      <c r="R295" s="63"/>
      <c r="T295" s="380"/>
      <c r="W295" s="380"/>
      <c r="Z295" s="225"/>
      <c r="AA295" s="64"/>
      <c r="AC295" s="380"/>
      <c r="AF295" s="380"/>
    </row>
    <row r="296" spans="1:32" s="156" customFormat="1" ht="9.9499999999999993" customHeight="1">
      <c r="A296" s="332"/>
      <c r="B296" s="336" t="s">
        <v>533</v>
      </c>
      <c r="C296" s="141" t="s">
        <v>534</v>
      </c>
      <c r="D296" s="142"/>
      <c r="E296" s="142" t="s">
        <v>535</v>
      </c>
      <c r="F296" s="202">
        <v>1</v>
      </c>
      <c r="G296" s="203">
        <v>1100</v>
      </c>
      <c r="H296" s="204">
        <f>SUM(F296*G296)</f>
        <v>1100</v>
      </c>
      <c r="I296" s="205"/>
      <c r="J296" s="143"/>
      <c r="M296" s="380"/>
      <c r="P296" s="29"/>
      <c r="Q296" s="62"/>
      <c r="R296" s="63"/>
      <c r="T296" s="380"/>
      <c r="W296" s="380"/>
      <c r="Z296" s="225"/>
      <c r="AA296" s="64"/>
      <c r="AC296" s="380"/>
      <c r="AF296" s="380"/>
    </row>
    <row r="297" spans="1:32" s="156" customFormat="1" ht="9.9499999999999993" customHeight="1">
      <c r="A297" s="332"/>
      <c r="B297" s="339"/>
      <c r="C297" s="141" t="s">
        <v>536</v>
      </c>
      <c r="D297" s="142"/>
      <c r="E297" s="142" t="s">
        <v>537</v>
      </c>
      <c r="F297" s="202">
        <v>2</v>
      </c>
      <c r="G297" s="203">
        <v>900</v>
      </c>
      <c r="H297" s="204">
        <f>SUM(F297*G297)</f>
        <v>1800</v>
      </c>
      <c r="I297" s="205"/>
      <c r="J297" s="143"/>
      <c r="M297" s="380"/>
      <c r="P297" s="29"/>
      <c r="Q297" s="62"/>
      <c r="R297" s="63"/>
      <c r="T297" s="380"/>
      <c r="W297" s="380"/>
      <c r="Z297" s="225"/>
      <c r="AA297" s="64"/>
      <c r="AC297" s="380"/>
      <c r="AF297" s="380"/>
    </row>
    <row r="298" spans="1:32" s="156" customFormat="1" ht="9.9499999999999993" customHeight="1">
      <c r="A298" s="332"/>
      <c r="B298" s="364"/>
      <c r="C298" s="141" t="s">
        <v>538</v>
      </c>
      <c r="D298" s="142"/>
      <c r="E298" s="142" t="s">
        <v>539</v>
      </c>
      <c r="F298" s="202">
        <v>2</v>
      </c>
      <c r="G298" s="203">
        <v>5000</v>
      </c>
      <c r="H298" s="204">
        <f>SUM(F298*G298)</f>
        <v>10000</v>
      </c>
      <c r="I298" s="205"/>
      <c r="J298" s="143"/>
      <c r="M298" s="380"/>
      <c r="P298" s="29"/>
      <c r="Q298" s="62"/>
      <c r="R298" s="63"/>
      <c r="T298" s="380"/>
      <c r="W298" s="380"/>
      <c r="Z298" s="225"/>
      <c r="AA298" s="64"/>
      <c r="AC298" s="380"/>
      <c r="AF298" s="380"/>
    </row>
    <row r="299" spans="1:32" s="156" customFormat="1" ht="9.9499999999999993" customHeight="1">
      <c r="A299" s="332"/>
      <c r="B299" s="364"/>
      <c r="C299" s="141" t="s">
        <v>540</v>
      </c>
      <c r="D299" s="142"/>
      <c r="E299" s="142" t="s">
        <v>541</v>
      </c>
      <c r="F299" s="202">
        <v>4</v>
      </c>
      <c r="G299" s="203">
        <v>800</v>
      </c>
      <c r="H299" s="204">
        <f>SUM(F299*G299)</f>
        <v>3200</v>
      </c>
      <c r="I299" s="205">
        <f>SUM(H296:H299)</f>
        <v>16100</v>
      </c>
      <c r="J299" s="143"/>
      <c r="M299" s="380"/>
      <c r="P299" s="29"/>
      <c r="Q299" s="62"/>
      <c r="R299" s="63"/>
      <c r="T299" s="380"/>
      <c r="W299" s="380"/>
      <c r="Z299" s="225"/>
      <c r="AA299" s="64"/>
      <c r="AC299" s="380"/>
      <c r="AF299" s="380"/>
    </row>
    <row r="300" spans="1:32" s="156" customFormat="1" ht="9.9499999999999993" customHeight="1">
      <c r="A300" s="332"/>
      <c r="B300" s="365"/>
      <c r="C300" s="141"/>
      <c r="D300" s="142"/>
      <c r="E300" s="142"/>
      <c r="F300" s="202"/>
      <c r="G300" s="203"/>
      <c r="H300" s="204"/>
      <c r="I300" s="205"/>
      <c r="J300" s="143"/>
      <c r="M300" s="380"/>
      <c r="P300" s="29"/>
      <c r="Q300" s="62"/>
      <c r="R300" s="63"/>
      <c r="T300" s="380"/>
      <c r="W300" s="380"/>
      <c r="Z300" s="225"/>
      <c r="AA300" s="64"/>
      <c r="AC300" s="380"/>
      <c r="AF300" s="380"/>
    </row>
    <row r="301" spans="1:32" s="156" customFormat="1" ht="9.9499999999999993" customHeight="1">
      <c r="A301" s="332"/>
      <c r="B301" s="336" t="s">
        <v>542</v>
      </c>
      <c r="C301" s="141"/>
      <c r="D301" s="142"/>
      <c r="E301" s="142" t="s">
        <v>543</v>
      </c>
      <c r="F301" s="202">
        <v>160</v>
      </c>
      <c r="G301" s="203">
        <v>50</v>
      </c>
      <c r="H301" s="204">
        <f>SUM(F301*G301)</f>
        <v>8000</v>
      </c>
      <c r="I301" s="205">
        <f>SUM(H301)</f>
        <v>8000</v>
      </c>
      <c r="J301" s="143"/>
      <c r="M301" s="380"/>
      <c r="P301" s="29"/>
      <c r="Q301" s="62"/>
      <c r="R301" s="63"/>
      <c r="T301" s="380"/>
      <c r="W301" s="380"/>
      <c r="Z301" s="225"/>
      <c r="AA301" s="64"/>
      <c r="AC301" s="380"/>
      <c r="AF301" s="380"/>
    </row>
    <row r="302" spans="1:32" s="156" customFormat="1" ht="9.9499999999999993" customHeight="1">
      <c r="A302" s="332"/>
      <c r="B302" s="339"/>
      <c r="C302" s="165"/>
      <c r="D302" s="166"/>
      <c r="E302" s="166"/>
      <c r="F302" s="206"/>
      <c r="G302" s="207"/>
      <c r="H302" s="208"/>
      <c r="I302" s="170">
        <f>SUM(I285:I301)</f>
        <v>1070100</v>
      </c>
      <c r="J302" s="143"/>
      <c r="M302" s="380"/>
      <c r="P302" s="402"/>
      <c r="Q302" s="62"/>
      <c r="R302" s="404"/>
      <c r="T302" s="380"/>
      <c r="W302" s="380"/>
      <c r="Z302" s="406"/>
      <c r="AA302" s="408"/>
      <c r="AC302" s="380"/>
      <c r="AF302" s="380"/>
    </row>
    <row r="303" spans="1:32" s="209" customFormat="1" ht="9.9499999999999993" customHeight="1">
      <c r="A303" s="333" t="s">
        <v>544</v>
      </c>
      <c r="B303" s="336"/>
      <c r="C303" s="141"/>
      <c r="D303" s="142"/>
      <c r="E303" s="142"/>
      <c r="F303" s="202"/>
      <c r="G303" s="203"/>
      <c r="H303" s="204"/>
      <c r="I303" s="158"/>
      <c r="J303" s="143"/>
      <c r="M303" s="381"/>
      <c r="P303" s="403"/>
      <c r="Q303" s="62"/>
      <c r="R303" s="405"/>
      <c r="T303" s="381"/>
      <c r="W303" s="381"/>
      <c r="Z303" s="407"/>
      <c r="AA303" s="409"/>
      <c r="AC303" s="381"/>
      <c r="AF303" s="381"/>
    </row>
    <row r="304" spans="1:32" s="156" customFormat="1" ht="9.9499999999999993" customHeight="1">
      <c r="A304" s="332" t="s">
        <v>545</v>
      </c>
      <c r="B304" s="336" t="s">
        <v>546</v>
      </c>
      <c r="C304" s="141"/>
      <c r="D304" s="142"/>
      <c r="E304" s="142"/>
      <c r="F304" s="202"/>
      <c r="G304" s="203"/>
      <c r="H304" s="204"/>
      <c r="I304" s="158">
        <v>4550000</v>
      </c>
      <c r="J304" s="143"/>
      <c r="M304" s="380"/>
      <c r="P304" s="29"/>
      <c r="Q304" s="62"/>
      <c r="R304" s="63"/>
      <c r="T304" s="380"/>
      <c r="W304" s="380"/>
      <c r="Z304" s="225"/>
      <c r="AA304" s="64"/>
      <c r="AC304" s="380"/>
      <c r="AF304" s="380"/>
    </row>
    <row r="305" spans="1:109" s="156" customFormat="1" ht="9.9499999999999993" customHeight="1">
      <c r="A305" s="332"/>
      <c r="B305" s="336" t="s">
        <v>547</v>
      </c>
      <c r="C305" s="141"/>
      <c r="D305" s="142"/>
      <c r="E305" s="142"/>
      <c r="F305" s="202"/>
      <c r="G305" s="203"/>
      <c r="H305" s="204"/>
      <c r="I305" s="158">
        <f>SUM(6500000-3992)</f>
        <v>6496008</v>
      </c>
      <c r="J305" s="143"/>
      <c r="K305" s="147"/>
      <c r="L305" s="148"/>
      <c r="M305" s="374"/>
      <c r="N305" s="157"/>
      <c r="O305" s="148"/>
      <c r="P305" s="148"/>
      <c r="Q305" s="149"/>
      <c r="R305" s="161"/>
      <c r="S305" s="148"/>
      <c r="T305" s="374"/>
      <c r="U305" s="153"/>
      <c r="V305" s="148"/>
      <c r="W305" s="374"/>
      <c r="X305" s="148"/>
      <c r="Y305" s="148"/>
      <c r="Z305" s="155"/>
      <c r="AA305" s="154"/>
      <c r="AB305" s="148"/>
      <c r="AC305" s="374"/>
      <c r="AD305" s="153"/>
      <c r="AE305" s="148"/>
      <c r="AF305" s="374"/>
      <c r="AG305" s="148"/>
      <c r="AH305" s="148"/>
      <c r="AI305" s="148"/>
    </row>
    <row r="306" spans="1:109" s="156" customFormat="1" ht="9.9499999999999993" customHeight="1">
      <c r="A306" s="333" t="s">
        <v>548</v>
      </c>
      <c r="B306" s="1051" t="s">
        <v>238</v>
      </c>
      <c r="C306" s="1051"/>
      <c r="D306" s="1051"/>
      <c r="E306" s="1051"/>
      <c r="F306" s="1051"/>
      <c r="G306" s="1051"/>
      <c r="H306" s="1051"/>
      <c r="I306" s="158">
        <f>SUM(I5+I6+I302+I304+I305)</f>
        <v>148000000</v>
      </c>
      <c r="J306" s="143"/>
      <c r="K306" s="147"/>
      <c r="L306" s="148"/>
      <c r="M306" s="374"/>
      <c r="N306" s="157"/>
      <c r="O306" s="148"/>
      <c r="P306" s="148"/>
      <c r="Q306" s="149"/>
      <c r="R306" s="161"/>
      <c r="S306" s="148"/>
      <c r="T306" s="374"/>
      <c r="U306" s="153"/>
      <c r="V306" s="148"/>
      <c r="W306" s="374"/>
      <c r="X306" s="148"/>
      <c r="Y306" s="148"/>
      <c r="Z306" s="155"/>
      <c r="AA306" s="154"/>
      <c r="AB306" s="148"/>
      <c r="AC306" s="374"/>
      <c r="AD306" s="153"/>
      <c r="AE306" s="148"/>
      <c r="AF306" s="374"/>
      <c r="AG306" s="148"/>
      <c r="AH306" s="148"/>
      <c r="AI306" s="148"/>
    </row>
    <row r="307" spans="1:109" s="156" customFormat="1" ht="9.9499999999999993" customHeight="1">
      <c r="A307" s="334" t="s">
        <v>232</v>
      </c>
      <c r="B307" s="336"/>
      <c r="C307" s="141"/>
      <c r="D307" s="142"/>
      <c r="E307" s="142"/>
      <c r="F307" s="202"/>
      <c r="G307" s="203"/>
      <c r="H307" s="210">
        <v>0.05</v>
      </c>
      <c r="I307" s="158">
        <f>SUM(I306*H307)</f>
        <v>7400000</v>
      </c>
      <c r="J307" s="143"/>
      <c r="K307" s="147"/>
      <c r="L307" s="148"/>
      <c r="M307" s="374"/>
      <c r="N307" s="157"/>
      <c r="O307" s="148"/>
      <c r="P307" s="148"/>
      <c r="Q307" s="149"/>
      <c r="R307" s="161"/>
      <c r="S307" s="148"/>
      <c r="T307" s="374"/>
      <c r="U307" s="153"/>
      <c r="V307" s="148"/>
      <c r="W307" s="374"/>
      <c r="X307" s="148"/>
      <c r="Y307" s="148"/>
      <c r="Z307" s="155"/>
      <c r="AA307" s="154"/>
      <c r="AB307" s="148"/>
      <c r="AC307" s="374"/>
      <c r="AD307" s="153"/>
      <c r="AE307" s="148"/>
      <c r="AF307" s="374"/>
      <c r="AG307" s="148"/>
      <c r="AH307" s="148"/>
      <c r="AI307" s="148"/>
    </row>
    <row r="308" spans="1:109" s="156" customFormat="1" ht="9.9499999999999993" customHeight="1">
      <c r="A308" s="333"/>
      <c r="B308" s="1028"/>
      <c r="C308" s="1028"/>
      <c r="D308" s="1028"/>
      <c r="E308" s="1028"/>
      <c r="F308" s="1028"/>
      <c r="G308" s="1028"/>
      <c r="H308" s="1028"/>
      <c r="I308" s="1029">
        <f>SUM(I306:I307)</f>
        <v>155400000</v>
      </c>
      <c r="J308" s="143"/>
      <c r="K308" s="147"/>
      <c r="L308" s="148"/>
      <c r="M308" s="374"/>
      <c r="N308" s="157"/>
      <c r="O308" s="148"/>
      <c r="P308" s="148"/>
      <c r="Q308" s="149"/>
      <c r="R308" s="161"/>
      <c r="S308" s="148"/>
      <c r="T308" s="374"/>
      <c r="U308" s="153"/>
      <c r="V308" s="148"/>
      <c r="W308" s="374"/>
      <c r="X308" s="148"/>
      <c r="Y308" s="148"/>
      <c r="Z308" s="155"/>
      <c r="AA308" s="154"/>
      <c r="AB308" s="148"/>
      <c r="AC308" s="374"/>
      <c r="AD308" s="153"/>
      <c r="AE308" s="148"/>
      <c r="AF308" s="374"/>
      <c r="AG308" s="148"/>
      <c r="AH308" s="148"/>
      <c r="AI308" s="148"/>
    </row>
    <row r="309" spans="1:109" s="156" customFormat="1" ht="9.9499999999999993" customHeight="1">
      <c r="A309" s="334"/>
      <c r="B309" s="1028"/>
      <c r="C309" s="1028"/>
      <c r="D309" s="1028"/>
      <c r="E309" s="1028"/>
      <c r="F309" s="1028"/>
      <c r="G309" s="1028"/>
      <c r="H309" s="1028"/>
      <c r="I309" s="1029"/>
      <c r="J309" s="143"/>
      <c r="K309" s="147"/>
      <c r="L309" s="148"/>
      <c r="M309" s="374"/>
      <c r="N309" s="157"/>
      <c r="O309" s="148"/>
      <c r="P309" s="148"/>
      <c r="Q309" s="149"/>
      <c r="R309" s="161"/>
      <c r="S309" s="148"/>
      <c r="T309" s="374"/>
      <c r="U309" s="153"/>
      <c r="V309" s="148"/>
      <c r="W309" s="374"/>
      <c r="X309" s="148"/>
      <c r="Y309" s="148"/>
      <c r="Z309" s="155"/>
      <c r="AA309" s="154"/>
      <c r="AB309" s="148"/>
      <c r="AC309" s="374"/>
      <c r="AD309" s="153"/>
      <c r="AE309" s="148"/>
      <c r="AF309" s="374"/>
      <c r="AG309" s="148"/>
      <c r="AH309" s="148"/>
      <c r="AI309" s="148"/>
    </row>
    <row r="310" spans="1:109" s="224" customFormat="1" ht="9" customHeight="1">
      <c r="A310" s="211"/>
      <c r="B310" s="342"/>
      <c r="C310" s="212"/>
      <c r="D310" s="213"/>
      <c r="E310" s="213"/>
      <c r="F310" s="214"/>
      <c r="G310" s="215"/>
      <c r="H310" s="216"/>
      <c r="I310" s="217"/>
      <c r="J310" s="218"/>
      <c r="K310" s="599" t="s">
        <v>842</v>
      </c>
      <c r="L310" s="219"/>
      <c r="M310" s="598" t="s">
        <v>917</v>
      </c>
      <c r="N310" s="394"/>
      <c r="O310" s="219"/>
      <c r="P310" s="219"/>
      <c r="Q310" s="220"/>
      <c r="R310" s="600" t="s">
        <v>1006</v>
      </c>
      <c r="S310" s="219"/>
      <c r="T310" s="382"/>
      <c r="U310" s="222"/>
      <c r="V310" s="219"/>
      <c r="W310" s="382"/>
      <c r="X310" s="219"/>
      <c r="Y310" s="219"/>
      <c r="Z310" s="221"/>
      <c r="AA310" s="223"/>
      <c r="AB310" s="219"/>
      <c r="AC310" s="382"/>
      <c r="AD310" s="222"/>
      <c r="AE310" s="219"/>
      <c r="AF310" s="382"/>
      <c r="AG310" s="219"/>
      <c r="AH310" s="219"/>
      <c r="AI310" s="219"/>
    </row>
    <row r="311" spans="1:109" s="91" customFormat="1" ht="9.9499999999999993" customHeight="1">
      <c r="A311" s="411" t="s">
        <v>62</v>
      </c>
      <c r="B311" s="1013" t="s">
        <v>160</v>
      </c>
      <c r="C311" s="1013"/>
      <c r="D311" s="1013"/>
      <c r="E311" s="1020" t="s">
        <v>841</v>
      </c>
      <c r="F311" s="1021"/>
      <c r="G311" s="1022"/>
      <c r="H311" s="412" t="s">
        <v>549</v>
      </c>
      <c r="I311" s="413">
        <v>154656000</v>
      </c>
      <c r="J311" s="126"/>
      <c r="K311" s="452">
        <v>2009</v>
      </c>
      <c r="L311" s="453">
        <v>2010</v>
      </c>
      <c r="M311" s="453">
        <v>2011</v>
      </c>
      <c r="N311" s="454">
        <v>2012</v>
      </c>
      <c r="O311" s="453">
        <v>2013</v>
      </c>
      <c r="P311" s="453">
        <v>2014</v>
      </c>
      <c r="Q311" s="455"/>
      <c r="R311" s="456">
        <v>2015</v>
      </c>
      <c r="S311" s="540">
        <v>2016</v>
      </c>
      <c r="T311" s="540">
        <v>2017</v>
      </c>
      <c r="U311" s="540">
        <v>2018</v>
      </c>
      <c r="V311" s="541">
        <v>2019</v>
      </c>
      <c r="W311" s="453">
        <v>2020</v>
      </c>
      <c r="X311" s="583">
        <v>2021</v>
      </c>
      <c r="Y311" s="583">
        <v>2022</v>
      </c>
      <c r="Z311" s="583">
        <v>2023</v>
      </c>
      <c r="AA311" s="602">
        <v>2024</v>
      </c>
      <c r="AB311" s="637">
        <v>2025</v>
      </c>
      <c r="AC311" s="610" t="s">
        <v>1007</v>
      </c>
      <c r="AD311" s="610" t="s">
        <v>735</v>
      </c>
      <c r="AE311" s="611" t="s">
        <v>1009</v>
      </c>
      <c r="AF311" s="612" t="s">
        <v>1011</v>
      </c>
      <c r="AG311" s="618" t="s">
        <v>1008</v>
      </c>
      <c r="AH311" s="73">
        <v>0</v>
      </c>
      <c r="AI311" s="73">
        <v>0</v>
      </c>
      <c r="AJ311" s="29"/>
      <c r="AK311" s="29"/>
      <c r="AL311" s="29"/>
      <c r="AM311" s="29"/>
      <c r="AN311" s="29"/>
      <c r="AO311" s="29"/>
      <c r="AP311" s="29"/>
      <c r="AQ311" s="29"/>
      <c r="AR311" s="29"/>
      <c r="AS311" s="29"/>
      <c r="AT311" s="29"/>
      <c r="AU311" s="29"/>
      <c r="AV311" s="29"/>
      <c r="AW311" s="29"/>
      <c r="AX311" s="29"/>
      <c r="AY311" s="29"/>
      <c r="AZ311" s="29"/>
      <c r="BA311" s="29"/>
      <c r="BB311" s="29"/>
      <c r="BC311" s="29"/>
      <c r="BD311" s="29"/>
      <c r="BE311" s="29"/>
      <c r="BF311" s="29"/>
      <c r="BG311" s="29"/>
      <c r="BH311" s="29"/>
      <c r="BI311" s="29"/>
      <c r="BJ311" s="29"/>
      <c r="BK311" s="29"/>
      <c r="BL311" s="29"/>
      <c r="BM311" s="29"/>
      <c r="BN311" s="29"/>
      <c r="BO311" s="29"/>
      <c r="BP311" s="29"/>
      <c r="BQ311" s="29"/>
      <c r="BR311" s="29"/>
      <c r="BS311" s="29"/>
      <c r="BT311" s="29"/>
      <c r="BU311" s="29"/>
      <c r="BV311" s="29"/>
      <c r="BW311" s="29"/>
      <c r="BX311" s="29"/>
      <c r="BY311" s="29"/>
      <c r="BZ311" s="29"/>
      <c r="CA311" s="29"/>
      <c r="CB311" s="29"/>
      <c r="CC311" s="29"/>
      <c r="CD311" s="29"/>
      <c r="CE311" s="29"/>
      <c r="CF311" s="29"/>
      <c r="CG311" s="29"/>
      <c r="CH311" s="29"/>
      <c r="CI311" s="29"/>
      <c r="CJ311" s="29"/>
      <c r="CK311" s="29"/>
      <c r="CL311" s="29"/>
      <c r="CM311" s="29"/>
      <c r="CN311" s="29"/>
      <c r="CO311" s="29"/>
      <c r="CP311" s="29"/>
      <c r="CQ311" s="29"/>
      <c r="CR311" s="29"/>
      <c r="CS311" s="29"/>
      <c r="CT311" s="29"/>
      <c r="CU311" s="29"/>
      <c r="CV311" s="29"/>
      <c r="CW311" s="29"/>
      <c r="CX311" s="29"/>
      <c r="CY311" s="29"/>
      <c r="CZ311" s="29"/>
      <c r="DA311" s="29"/>
      <c r="DB311" s="29"/>
      <c r="DC311" s="29"/>
      <c r="DD311" s="29"/>
      <c r="DE311" s="29"/>
    </row>
    <row r="312" spans="1:109" ht="9.9499999999999993" customHeight="1">
      <c r="A312" s="328" t="s">
        <v>70</v>
      </c>
      <c r="B312" s="1019" t="s">
        <v>161</v>
      </c>
      <c r="C312" s="142" t="s">
        <v>162</v>
      </c>
      <c r="D312" s="143" t="s">
        <v>163</v>
      </c>
      <c r="E312" s="142"/>
      <c r="F312" s="141"/>
      <c r="G312" s="414"/>
      <c r="H312" s="415"/>
      <c r="I312" s="416"/>
      <c r="J312" s="141"/>
      <c r="K312" s="472"/>
      <c r="L312" s="517" t="s">
        <v>655</v>
      </c>
      <c r="M312" s="517" t="s">
        <v>655</v>
      </c>
      <c r="N312" s="571"/>
      <c r="O312" s="572"/>
      <c r="P312" s="573"/>
      <c r="Q312" s="479"/>
      <c r="R312" s="542"/>
      <c r="S312" s="543"/>
      <c r="T312" s="543">
        <f>④修繕履歴!Q14</f>
        <v>62640</v>
      </c>
      <c r="U312" s="543"/>
      <c r="V312" s="543"/>
      <c r="W312" s="544">
        <f>④修繕履歴!W12</f>
        <v>162800</v>
      </c>
      <c r="X312" s="580"/>
      <c r="Y312" s="581">
        <f>④修繕履歴!AA23</f>
        <v>473000</v>
      </c>
      <c r="Z312" s="582"/>
      <c r="AA312" s="603"/>
      <c r="AB312" s="638"/>
      <c r="AC312" s="608"/>
      <c r="AD312" s="608"/>
      <c r="AE312" s="531"/>
      <c r="AF312" s="613"/>
      <c r="AG312" s="617"/>
      <c r="AH312" s="73">
        <v>0</v>
      </c>
      <c r="AI312" s="73">
        <v>0</v>
      </c>
    </row>
    <row r="313" spans="1:109" ht="9.9499999999999993" customHeight="1">
      <c r="A313" s="417"/>
      <c r="B313" s="1019"/>
      <c r="C313" s="142" t="s">
        <v>164</v>
      </c>
      <c r="D313" s="142"/>
      <c r="E313" s="142" t="s">
        <v>165</v>
      </c>
      <c r="F313" s="143" t="s">
        <v>816</v>
      </c>
      <c r="G313" s="144">
        <v>136</v>
      </c>
      <c r="H313" s="418">
        <v>912000</v>
      </c>
      <c r="I313" s="419">
        <v>124032000</v>
      </c>
      <c r="J313" s="143" t="s">
        <v>242</v>
      </c>
      <c r="K313" s="472"/>
      <c r="L313" s="473"/>
      <c r="M313" s="478"/>
      <c r="N313" s="574"/>
      <c r="O313" s="546"/>
      <c r="P313" s="575"/>
      <c r="Q313" s="479"/>
      <c r="R313" s="545"/>
      <c r="S313" s="546"/>
      <c r="T313" s="546"/>
      <c r="U313" s="546"/>
      <c r="V313" s="546"/>
      <c r="W313" s="544"/>
      <c r="X313" s="558"/>
      <c r="Y313" s="551"/>
      <c r="Z313" s="563"/>
      <c r="AA313" s="604"/>
      <c r="AB313" s="638"/>
      <c r="AC313" s="608"/>
      <c r="AD313" s="608"/>
      <c r="AE313" s="531"/>
      <c r="AF313" s="613"/>
      <c r="AG313" s="617"/>
      <c r="AH313" s="73">
        <v>0</v>
      </c>
      <c r="AI313" s="73">
        <v>0</v>
      </c>
    </row>
    <row r="314" spans="1:109" ht="9.9499999999999993" customHeight="1">
      <c r="A314" s="417"/>
      <c r="B314" s="1019" t="s">
        <v>166</v>
      </c>
      <c r="C314" s="142" t="s">
        <v>167</v>
      </c>
      <c r="D314" s="142"/>
      <c r="E314" s="142" t="s">
        <v>817</v>
      </c>
      <c r="F314" s="143" t="s">
        <v>554</v>
      </c>
      <c r="G314" s="144">
        <v>1</v>
      </c>
      <c r="H314" s="418">
        <v>17270000</v>
      </c>
      <c r="I314" s="419">
        <v>17270000</v>
      </c>
      <c r="J314" s="143" t="s">
        <v>243</v>
      </c>
      <c r="K314" s="472"/>
      <c r="L314" s="473"/>
      <c r="M314" s="478"/>
      <c r="N314" s="574"/>
      <c r="O314" s="546"/>
      <c r="P314" s="575"/>
      <c r="Q314" s="479"/>
      <c r="R314" s="545"/>
      <c r="S314" s="546"/>
      <c r="T314" s="546"/>
      <c r="U314" s="546"/>
      <c r="V314" s="546"/>
      <c r="W314" s="593">
        <f>④修繕履歴!W14</f>
        <v>550000</v>
      </c>
      <c r="X314" s="558"/>
      <c r="Y314" s="551"/>
      <c r="Z314" s="563"/>
      <c r="AA314" s="604">
        <f>④修繕履歴!AE17</f>
        <v>583000</v>
      </c>
      <c r="AB314" s="638"/>
      <c r="AC314" s="608"/>
      <c r="AD314" s="608"/>
      <c r="AE314" s="531">
        <f>W314+AA314</f>
        <v>1133000</v>
      </c>
      <c r="AF314" s="613">
        <v>2024</v>
      </c>
      <c r="AG314" s="617">
        <v>15</v>
      </c>
      <c r="AH314" s="73">
        <v>0</v>
      </c>
      <c r="AI314" s="73">
        <v>0</v>
      </c>
    </row>
    <row r="315" spans="1:109" ht="9.9499999999999993" customHeight="1">
      <c r="A315" s="417"/>
      <c r="B315" s="1019"/>
      <c r="C315" s="142" t="s">
        <v>168</v>
      </c>
      <c r="D315" s="142"/>
      <c r="E315" s="142" t="s">
        <v>818</v>
      </c>
      <c r="F315" s="143" t="s">
        <v>554</v>
      </c>
      <c r="G315" s="144">
        <v>1</v>
      </c>
      <c r="H315" s="418">
        <v>3564000</v>
      </c>
      <c r="I315" s="419">
        <v>3564000</v>
      </c>
      <c r="J315" s="143" t="s">
        <v>243</v>
      </c>
      <c r="K315" s="472"/>
      <c r="L315" s="473"/>
      <c r="M315" s="478"/>
      <c r="N315" s="574"/>
      <c r="O315" s="546"/>
      <c r="P315" s="575"/>
      <c r="Q315" s="479"/>
      <c r="R315" s="545"/>
      <c r="S315" s="546"/>
      <c r="T315" s="546"/>
      <c r="U315" s="546"/>
      <c r="V315" s="546"/>
      <c r="W315" s="544"/>
      <c r="X315" s="558"/>
      <c r="Y315" s="551"/>
      <c r="Z315" s="563"/>
      <c r="AA315" s="604"/>
      <c r="AB315" s="638"/>
      <c r="AC315" s="608"/>
      <c r="AD315" s="608"/>
      <c r="AE315" s="531"/>
      <c r="AF315" s="613"/>
      <c r="AG315" s="617"/>
      <c r="AH315" s="73">
        <v>0</v>
      </c>
      <c r="AI315" s="73">
        <v>0</v>
      </c>
    </row>
    <row r="316" spans="1:109" ht="9.9499999999999993" customHeight="1">
      <c r="A316" s="417"/>
      <c r="B316" s="1019" t="s">
        <v>169</v>
      </c>
      <c r="C316" s="1025" t="s">
        <v>550</v>
      </c>
      <c r="D316" s="142"/>
      <c r="E316" s="142" t="s">
        <v>819</v>
      </c>
      <c r="F316" s="143" t="s">
        <v>554</v>
      </c>
      <c r="G316" s="414">
        <v>2</v>
      </c>
      <c r="H316" s="420">
        <v>3663000</v>
      </c>
      <c r="I316" s="419">
        <v>7326000</v>
      </c>
      <c r="J316" s="143" t="s">
        <v>249</v>
      </c>
      <c r="K316" s="472"/>
      <c r="L316" s="473"/>
      <c r="M316" s="478"/>
      <c r="N316" s="574"/>
      <c r="O316" s="546"/>
      <c r="P316" s="575"/>
      <c r="Q316" s="479"/>
      <c r="R316" s="545"/>
      <c r="S316" s="546"/>
      <c r="T316" s="546"/>
      <c r="U316" s="546"/>
      <c r="V316" s="546"/>
      <c r="W316" s="544"/>
      <c r="X316" s="558"/>
      <c r="Y316" s="551"/>
      <c r="Z316" s="563"/>
      <c r="AA316" s="605">
        <f>④修繕履歴!AE34</f>
        <v>1573000</v>
      </c>
      <c r="AB316" s="638"/>
      <c r="AC316" s="608"/>
      <c r="AD316" s="608"/>
      <c r="AE316" s="531">
        <f>AA316</f>
        <v>1573000</v>
      </c>
      <c r="AF316" s="613">
        <v>2024</v>
      </c>
      <c r="AG316" s="617">
        <v>7</v>
      </c>
      <c r="AH316" s="73">
        <v>0</v>
      </c>
      <c r="AI316" s="73">
        <v>0</v>
      </c>
    </row>
    <row r="317" spans="1:109" ht="9.9499999999999993" customHeight="1">
      <c r="A317" s="417"/>
      <c r="B317" s="1019"/>
      <c r="C317" s="1025"/>
      <c r="D317" s="142"/>
      <c r="E317" s="141" t="s">
        <v>820</v>
      </c>
      <c r="F317" s="143" t="s">
        <v>554</v>
      </c>
      <c r="G317" s="144">
        <v>4</v>
      </c>
      <c r="H317" s="418">
        <v>616000</v>
      </c>
      <c r="I317" s="419">
        <v>2464000</v>
      </c>
      <c r="J317" s="143" t="s">
        <v>244</v>
      </c>
      <c r="K317" s="472"/>
      <c r="L317" s="473"/>
      <c r="M317" s="478"/>
      <c r="N317" s="574"/>
      <c r="O317" s="546"/>
      <c r="P317" s="575"/>
      <c r="Q317" s="479"/>
      <c r="R317" s="545"/>
      <c r="S317" s="546"/>
      <c r="T317" s="594">
        <f>④修繕履歴!Q38</f>
        <v>5292000</v>
      </c>
      <c r="U317" s="546"/>
      <c r="V317" s="546"/>
      <c r="W317" s="544"/>
      <c r="X317" s="558"/>
      <c r="Y317" s="551"/>
      <c r="Z317" s="563"/>
      <c r="AA317" s="604"/>
      <c r="AB317" s="638"/>
      <c r="AC317" s="608"/>
      <c r="AD317" s="608"/>
      <c r="AE317" s="531">
        <f>T317</f>
        <v>5292000</v>
      </c>
      <c r="AF317" s="613">
        <v>2017</v>
      </c>
      <c r="AG317" s="617">
        <v>15</v>
      </c>
      <c r="AH317" s="73">
        <v>0</v>
      </c>
      <c r="AI317" s="73">
        <v>0</v>
      </c>
    </row>
    <row r="318" spans="1:109" s="91" customFormat="1" ht="9.9499999999999993" customHeight="1">
      <c r="A318" s="417"/>
      <c r="B318" s="1013" t="s">
        <v>170</v>
      </c>
      <c r="C318" s="1013"/>
      <c r="D318" s="1013"/>
      <c r="E318" s="126"/>
      <c r="F318" s="126"/>
      <c r="G318" s="421"/>
      <c r="H318" s="412" t="s">
        <v>549</v>
      </c>
      <c r="I318" s="413">
        <v>65485200</v>
      </c>
      <c r="J318" s="126"/>
      <c r="K318" s="474"/>
      <c r="L318" s="475"/>
      <c r="M318" s="480"/>
      <c r="N318" s="576"/>
      <c r="O318" s="548"/>
      <c r="P318" s="577"/>
      <c r="Q318" s="481"/>
      <c r="R318" s="556"/>
      <c r="S318" s="557"/>
      <c r="T318" s="557"/>
      <c r="U318" s="557"/>
      <c r="V318" s="557"/>
      <c r="W318" s="480"/>
      <c r="X318" s="482"/>
      <c r="Y318" s="552"/>
      <c r="Z318" s="564"/>
      <c r="AA318" s="606"/>
      <c r="AB318" s="639"/>
      <c r="AC318" s="609"/>
      <c r="AD318" s="609"/>
      <c r="AE318" s="614"/>
      <c r="AF318" s="612"/>
      <c r="AG318" s="618"/>
      <c r="AH318" s="73">
        <v>0</v>
      </c>
      <c r="AI318" s="73">
        <v>0</v>
      </c>
      <c r="AJ318" s="29"/>
      <c r="AK318" s="29"/>
      <c r="AL318" s="29"/>
      <c r="AM318" s="29"/>
      <c r="AN318" s="29"/>
      <c r="AO318" s="29"/>
      <c r="AP318" s="29"/>
      <c r="AQ318" s="29"/>
      <c r="AR318" s="29"/>
      <c r="AS318" s="29"/>
      <c r="AT318" s="29"/>
      <c r="AU318" s="29"/>
      <c r="AV318" s="29"/>
      <c r="AW318" s="29"/>
      <c r="AX318" s="29"/>
      <c r="AY318" s="29"/>
      <c r="AZ318" s="29"/>
      <c r="BA318" s="29"/>
      <c r="BB318" s="29"/>
      <c r="BC318" s="29"/>
      <c r="BD318" s="29"/>
      <c r="BE318" s="29"/>
      <c r="BF318" s="29"/>
      <c r="BG318" s="29"/>
      <c r="BH318" s="29"/>
      <c r="BI318" s="29"/>
      <c r="BJ318" s="29"/>
      <c r="BK318" s="29"/>
      <c r="BL318" s="29"/>
      <c r="BM318" s="29"/>
      <c r="BN318" s="29"/>
      <c r="BO318" s="29"/>
      <c r="BP318" s="29"/>
      <c r="BQ318" s="29"/>
      <c r="BR318" s="29"/>
      <c r="BS318" s="29"/>
      <c r="BT318" s="29"/>
      <c r="BU318" s="29"/>
      <c r="BV318" s="29"/>
      <c r="BW318" s="29"/>
      <c r="BX318" s="29"/>
      <c r="BY318" s="29"/>
      <c r="BZ318" s="29"/>
      <c r="CA318" s="29"/>
      <c r="CB318" s="29"/>
      <c r="CC318" s="29"/>
      <c r="CD318" s="29"/>
      <c r="CE318" s="29"/>
      <c r="CF318" s="29"/>
      <c r="CG318" s="29"/>
      <c r="CH318" s="29"/>
      <c r="CI318" s="29"/>
      <c r="CJ318" s="29"/>
      <c r="CK318" s="29"/>
      <c r="CL318" s="29"/>
      <c r="CM318" s="29"/>
      <c r="CN318" s="29"/>
      <c r="CO318" s="29"/>
      <c r="CP318" s="29"/>
      <c r="CQ318" s="29"/>
      <c r="CR318" s="29"/>
      <c r="CS318" s="29"/>
      <c r="CT318" s="29"/>
      <c r="CU318" s="29"/>
      <c r="CV318" s="29"/>
      <c r="CW318" s="29"/>
      <c r="CX318" s="29"/>
      <c r="CY318" s="29"/>
      <c r="CZ318" s="29"/>
      <c r="DA318" s="29"/>
      <c r="DB318" s="29"/>
      <c r="DC318" s="29"/>
      <c r="DD318" s="29"/>
      <c r="DE318" s="29"/>
    </row>
    <row r="319" spans="1:109" ht="10.35" customHeight="1">
      <c r="A319" s="417"/>
      <c r="B319" s="1019" t="s">
        <v>171</v>
      </c>
      <c r="C319" s="142" t="s">
        <v>172</v>
      </c>
      <c r="D319" s="142"/>
      <c r="E319" s="142"/>
      <c r="F319" s="141"/>
      <c r="G319" s="414"/>
      <c r="H319" s="143"/>
      <c r="I319" s="416"/>
      <c r="J319" s="141"/>
      <c r="K319" s="472"/>
      <c r="L319" s="473"/>
      <c r="M319" s="478"/>
      <c r="N319" s="574"/>
      <c r="O319" s="546"/>
      <c r="P319" s="575"/>
      <c r="Q319" s="479"/>
      <c r="R319" s="545"/>
      <c r="S319" s="546"/>
      <c r="T319" s="550"/>
      <c r="U319" s="546"/>
      <c r="V319" s="546"/>
      <c r="W319" s="593">
        <f>④修繕履歴!W13</f>
        <v>434500</v>
      </c>
      <c r="X319" s="558"/>
      <c r="Y319" s="551"/>
      <c r="Z319" s="563"/>
      <c r="AA319" s="604"/>
      <c r="AB319" s="638"/>
      <c r="AC319" s="608"/>
      <c r="AD319" s="608"/>
      <c r="AE319" s="531">
        <f>W319</f>
        <v>434500</v>
      </c>
      <c r="AF319" s="613">
        <v>2020</v>
      </c>
      <c r="AG319" s="617">
        <v>3</v>
      </c>
      <c r="AH319" s="73">
        <v>0</v>
      </c>
      <c r="AI319" s="73">
        <v>0</v>
      </c>
    </row>
    <row r="320" spans="1:109" ht="9.75" customHeight="1">
      <c r="A320" s="417"/>
      <c r="B320" s="1019"/>
      <c r="C320" s="142" t="s">
        <v>173</v>
      </c>
      <c r="D320" s="142"/>
      <c r="E320" s="142" t="s">
        <v>551</v>
      </c>
      <c r="F320" s="143" t="s">
        <v>816</v>
      </c>
      <c r="G320" s="144">
        <v>136</v>
      </c>
      <c r="H320" s="422">
        <v>455950</v>
      </c>
      <c r="I320" s="419">
        <v>62009200</v>
      </c>
      <c r="J320" s="143"/>
      <c r="K320" s="476"/>
      <c r="L320" s="473"/>
      <c r="M320" s="478"/>
      <c r="N320" s="574"/>
      <c r="O320" s="546"/>
      <c r="P320" s="575"/>
      <c r="Q320" s="479"/>
      <c r="R320" s="545"/>
      <c r="S320" s="546"/>
      <c r="T320" s="546"/>
      <c r="U320" s="546"/>
      <c r="V320" s="546"/>
      <c r="W320" s="544"/>
      <c r="X320" s="558"/>
      <c r="Y320" s="551"/>
      <c r="Z320" s="563"/>
      <c r="AA320" s="604"/>
      <c r="AB320" s="638"/>
      <c r="AC320" s="608"/>
      <c r="AD320" s="608"/>
      <c r="AE320" s="531"/>
      <c r="AF320" s="613"/>
      <c r="AG320" s="617"/>
      <c r="AH320" s="73">
        <v>0</v>
      </c>
      <c r="AI320" s="73">
        <v>0</v>
      </c>
    </row>
    <row r="321" spans="1:109" ht="9.9499999999999993" customHeight="1">
      <c r="A321" s="417"/>
      <c r="B321" s="1019" t="s">
        <v>174</v>
      </c>
      <c r="C321" s="1025" t="s">
        <v>552</v>
      </c>
      <c r="D321" s="142"/>
      <c r="E321" s="142" t="s">
        <v>821</v>
      </c>
      <c r="F321" s="143" t="s">
        <v>554</v>
      </c>
      <c r="G321" s="414">
        <v>4</v>
      </c>
      <c r="H321" s="419">
        <v>506000</v>
      </c>
      <c r="I321" s="419">
        <v>2024000</v>
      </c>
      <c r="J321" s="143" t="s">
        <v>245</v>
      </c>
      <c r="K321" s="472"/>
      <c r="L321" s="473"/>
      <c r="M321" s="478"/>
      <c r="N321" s="578">
        <v>399000</v>
      </c>
      <c r="O321" s="546"/>
      <c r="P321" s="575"/>
      <c r="Q321" s="479"/>
      <c r="R321" s="545">
        <f>④修繕履歴!M14</f>
        <v>225750</v>
      </c>
      <c r="S321" s="569">
        <f>④修繕履歴!O38</f>
        <v>185760</v>
      </c>
      <c r="T321" s="546">
        <f>④修繕履歴!Q11</f>
        <v>46440</v>
      </c>
      <c r="U321" s="546"/>
      <c r="V321" s="546">
        <f>④修繕履歴!U7</f>
        <v>46440</v>
      </c>
      <c r="W321" s="544">
        <f>④修繕履歴!W10</f>
        <v>50760</v>
      </c>
      <c r="X321" s="558">
        <f>④修繕履歴!Y5</f>
        <v>108900</v>
      </c>
      <c r="Y321" s="551">
        <f>④修繕履歴!AA15</f>
        <v>138600</v>
      </c>
      <c r="Z321" s="563"/>
      <c r="AA321" s="604"/>
      <c r="AC321" s="608">
        <f>SUM(N321:AB321)</f>
        <v>1201650</v>
      </c>
      <c r="AD321" s="608">
        <f>AC321/13</f>
        <v>92434.61538461539</v>
      </c>
      <c r="AE321" s="531">
        <f>AD321</f>
        <v>92434.61538461539</v>
      </c>
      <c r="AF321" s="613"/>
      <c r="AG321" s="617">
        <v>2</v>
      </c>
      <c r="AH321" s="73">
        <v>0</v>
      </c>
      <c r="AI321" s="73">
        <v>0</v>
      </c>
    </row>
    <row r="322" spans="1:109" ht="9.9499999999999993" customHeight="1">
      <c r="A322" s="417"/>
      <c r="B322" s="1019"/>
      <c r="C322" s="1025"/>
      <c r="D322" s="142"/>
      <c r="E322" s="141" t="s">
        <v>822</v>
      </c>
      <c r="F322" s="143" t="s">
        <v>554</v>
      </c>
      <c r="G322" s="144">
        <v>4</v>
      </c>
      <c r="H322" s="419">
        <v>363000</v>
      </c>
      <c r="I322" s="419">
        <v>1452000</v>
      </c>
      <c r="J322" s="143" t="s">
        <v>245</v>
      </c>
      <c r="K322" s="472"/>
      <c r="L322" s="473"/>
      <c r="M322" s="478"/>
      <c r="N322" s="574"/>
      <c r="O322" s="546"/>
      <c r="P322" s="575"/>
      <c r="Q322" s="479"/>
      <c r="R322" s="545"/>
      <c r="S322" s="546"/>
      <c r="T322" s="569">
        <f>④修繕履歴!Q42</f>
        <v>1933200</v>
      </c>
      <c r="U322" s="546"/>
      <c r="V322" s="546"/>
      <c r="W322" s="544"/>
      <c r="X322" s="559"/>
      <c r="Y322" s="551">
        <f>④修繕履歴!AA17</f>
        <v>178200</v>
      </c>
      <c r="Z322" s="563">
        <f>④修繕履歴!AC16</f>
        <v>1419000</v>
      </c>
      <c r="AA322" s="604"/>
      <c r="AB322" s="641">
        <f>④修繕履歴!AG42</f>
        <v>1175900</v>
      </c>
      <c r="AC322" s="608"/>
      <c r="AD322" s="608"/>
      <c r="AE322" s="531">
        <f>Z322</f>
        <v>1419000</v>
      </c>
      <c r="AF322" s="613">
        <v>2023</v>
      </c>
      <c r="AG322" s="617">
        <v>5</v>
      </c>
      <c r="AH322" s="73">
        <v>0</v>
      </c>
      <c r="AI322" s="73">
        <v>0</v>
      </c>
    </row>
    <row r="323" spans="1:109" s="91" customFormat="1" ht="9" customHeight="1">
      <c r="A323" s="417"/>
      <c r="B323" s="1013" t="s">
        <v>175</v>
      </c>
      <c r="C323" s="1013"/>
      <c r="D323" s="1013"/>
      <c r="E323" s="126"/>
      <c r="F323" s="126"/>
      <c r="G323" s="421"/>
      <c r="H323" s="412" t="s">
        <v>549</v>
      </c>
      <c r="I323" s="413">
        <v>16156800</v>
      </c>
      <c r="J323" s="126"/>
      <c r="K323" s="474"/>
      <c r="L323" s="475"/>
      <c r="M323" s="480"/>
      <c r="N323" s="576"/>
      <c r="O323" s="548"/>
      <c r="P323" s="596" t="s">
        <v>902</v>
      </c>
      <c r="Q323" s="481"/>
      <c r="R323" s="547"/>
      <c r="S323" s="548"/>
      <c r="T323" s="548"/>
      <c r="U323" s="548"/>
      <c r="V323" s="568">
        <f>④修繕履歴!U32</f>
        <v>1181952</v>
      </c>
      <c r="W323" s="549"/>
      <c r="X323" s="552"/>
      <c r="Y323" s="552"/>
      <c r="Z323" s="564"/>
      <c r="AA323" s="606"/>
      <c r="AB323" s="642">
        <f>④修繕履歴!AG32</f>
        <v>920040</v>
      </c>
      <c r="AC323" s="609"/>
      <c r="AD323" s="609"/>
      <c r="AE323" s="614">
        <f>AB323</f>
        <v>920040</v>
      </c>
      <c r="AF323" s="612">
        <v>2023</v>
      </c>
      <c r="AG323" s="618">
        <v>5</v>
      </c>
      <c r="AH323" s="73">
        <v>0</v>
      </c>
      <c r="AI323" s="73">
        <v>0</v>
      </c>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c r="BR323" s="29"/>
      <c r="BS323" s="29"/>
      <c r="BT323" s="29"/>
      <c r="BU323" s="29"/>
      <c r="BV323" s="29"/>
      <c r="BW323" s="29"/>
      <c r="BX323" s="29"/>
      <c r="BY323" s="29"/>
      <c r="BZ323" s="29"/>
      <c r="CA323" s="29"/>
      <c r="CB323" s="29"/>
      <c r="CC323" s="29"/>
      <c r="CD323" s="29"/>
      <c r="CE323" s="29"/>
      <c r="CF323" s="29"/>
      <c r="CG323" s="29"/>
      <c r="CH323" s="29"/>
      <c r="CI323" s="29"/>
      <c r="CJ323" s="29"/>
      <c r="CK323" s="29"/>
      <c r="CL323" s="29"/>
      <c r="CM323" s="29"/>
      <c r="CN323" s="29"/>
      <c r="CO323" s="29"/>
      <c r="CP323" s="29"/>
      <c r="CQ323" s="29"/>
      <c r="CR323" s="29"/>
      <c r="CS323" s="29"/>
      <c r="CT323" s="29"/>
      <c r="CU323" s="29"/>
      <c r="CV323" s="29"/>
      <c r="CW323" s="29"/>
      <c r="CX323" s="29"/>
      <c r="CY323" s="29"/>
      <c r="CZ323" s="29"/>
      <c r="DA323" s="29"/>
      <c r="DB323" s="29"/>
      <c r="DC323" s="29"/>
      <c r="DD323" s="29"/>
      <c r="DE323" s="29"/>
    </row>
    <row r="324" spans="1:109" ht="9.9499999999999993" customHeight="1">
      <c r="A324" s="417"/>
      <c r="B324" s="336" t="s">
        <v>176</v>
      </c>
      <c r="C324" s="142" t="s">
        <v>177</v>
      </c>
      <c r="D324" s="142"/>
      <c r="E324" s="142" t="s">
        <v>553</v>
      </c>
      <c r="F324" s="143" t="s">
        <v>816</v>
      </c>
      <c r="G324" s="144">
        <v>136</v>
      </c>
      <c r="H324" s="419">
        <v>118800</v>
      </c>
      <c r="I324" s="419">
        <v>16156800</v>
      </c>
      <c r="J324" s="143" t="s">
        <v>242</v>
      </c>
      <c r="K324" s="472"/>
      <c r="L324" s="473"/>
      <c r="M324" s="478"/>
      <c r="N324" s="574"/>
      <c r="O324" s="546"/>
      <c r="P324" s="595">
        <f>④修繕履歴!K12</f>
        <v>46200</v>
      </c>
      <c r="Q324" s="479"/>
      <c r="R324" s="597">
        <f>④修繕履歴!M40</f>
        <v>695736</v>
      </c>
      <c r="S324" s="546"/>
      <c r="T324" s="546"/>
      <c r="U324" s="546"/>
      <c r="V324" s="546">
        <f>④修繕履歴!U8</f>
        <v>147548</v>
      </c>
      <c r="W324" s="544"/>
      <c r="X324" s="551"/>
      <c r="Y324" s="551"/>
      <c r="Z324" s="563">
        <f>④修繕履歴!AC10</f>
        <v>275000</v>
      </c>
      <c r="AA324" s="604"/>
      <c r="AB324" s="641"/>
      <c r="AC324" s="608"/>
      <c r="AD324" s="608"/>
      <c r="AE324" s="531">
        <f>Z324</f>
        <v>275000</v>
      </c>
      <c r="AF324" s="613">
        <v>2023</v>
      </c>
      <c r="AG324" s="617">
        <v>5</v>
      </c>
      <c r="AH324" s="73">
        <v>0</v>
      </c>
      <c r="AI324" s="73">
        <v>0</v>
      </c>
    </row>
    <row r="325" spans="1:109" s="91" customFormat="1" ht="9.9499999999999993" customHeight="1">
      <c r="A325" s="417"/>
      <c r="B325" s="1013" t="s">
        <v>222</v>
      </c>
      <c r="C325" s="1013"/>
      <c r="D325" s="1013"/>
      <c r="E325" s="126"/>
      <c r="F325" s="126"/>
      <c r="G325" s="421"/>
      <c r="H325" s="412" t="s">
        <v>549</v>
      </c>
      <c r="I325" s="413">
        <v>7766000</v>
      </c>
      <c r="J325" s="126"/>
      <c r="K325" s="474"/>
      <c r="L325" s="475"/>
      <c r="M325" s="480"/>
      <c r="N325" s="576"/>
      <c r="O325" s="548"/>
      <c r="P325" s="577"/>
      <c r="Q325" s="481"/>
      <c r="R325" s="1038"/>
      <c r="S325" s="1039"/>
      <c r="T325" s="1039"/>
      <c r="U325" s="1039"/>
      <c r="V325" s="1039"/>
      <c r="W325" s="1040"/>
      <c r="X325" s="552"/>
      <c r="Y325" s="552"/>
      <c r="Z325" s="564"/>
      <c r="AA325" s="606"/>
      <c r="AB325" s="639"/>
      <c r="AC325" s="609"/>
      <c r="AD325" s="609"/>
      <c r="AE325" s="614"/>
      <c r="AF325" s="612"/>
      <c r="AG325" s="618"/>
      <c r="AH325" s="73">
        <v>0</v>
      </c>
      <c r="AI325" s="73">
        <v>0</v>
      </c>
      <c r="AJ325" s="29"/>
      <c r="AK325" s="29"/>
      <c r="AL325" s="29"/>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c r="BJ325" s="29"/>
      <c r="BK325" s="29"/>
      <c r="BL325" s="29"/>
      <c r="BM325" s="29"/>
      <c r="BN325" s="29"/>
      <c r="BO325" s="29"/>
      <c r="BP325" s="29"/>
      <c r="BQ325" s="29"/>
      <c r="BR325" s="29"/>
      <c r="BS325" s="29"/>
      <c r="BT325" s="29"/>
      <c r="BU325" s="29"/>
      <c r="BV325" s="29"/>
      <c r="BW325" s="29"/>
      <c r="BX325" s="29"/>
      <c r="BY325" s="29"/>
      <c r="BZ325" s="29"/>
      <c r="CA325" s="29"/>
      <c r="CB325" s="29"/>
      <c r="CC325" s="29"/>
      <c r="CD325" s="29"/>
      <c r="CE325" s="29"/>
      <c r="CF325" s="29"/>
      <c r="CG325" s="29"/>
      <c r="CH325" s="29"/>
      <c r="CI325" s="29"/>
      <c r="CJ325" s="29"/>
      <c r="CK325" s="29"/>
      <c r="CL325" s="29"/>
      <c r="CM325" s="29"/>
      <c r="CN325" s="29"/>
      <c r="CO325" s="29"/>
      <c r="CP325" s="29"/>
      <c r="CQ325" s="29"/>
      <c r="CR325" s="29"/>
      <c r="CS325" s="29"/>
      <c r="CT325" s="29"/>
      <c r="CU325" s="29"/>
      <c r="CV325" s="29"/>
      <c r="CW325" s="29"/>
      <c r="CX325" s="29"/>
      <c r="CY325" s="29"/>
      <c r="CZ325" s="29"/>
      <c r="DA325" s="29"/>
      <c r="DB325" s="29"/>
      <c r="DC325" s="29"/>
      <c r="DD325" s="29"/>
      <c r="DE325" s="29"/>
    </row>
    <row r="326" spans="1:109" ht="9.9499999999999993" customHeight="1">
      <c r="A326" s="417"/>
      <c r="B326" s="336" t="s">
        <v>178</v>
      </c>
      <c r="C326" s="142" t="s">
        <v>995</v>
      </c>
      <c r="D326" s="142"/>
      <c r="E326" s="141"/>
      <c r="F326" s="143" t="s">
        <v>554</v>
      </c>
      <c r="G326" s="144">
        <v>5</v>
      </c>
      <c r="H326" s="419">
        <v>506000</v>
      </c>
      <c r="I326" s="419">
        <v>2530000</v>
      </c>
      <c r="J326" s="143" t="s">
        <v>245</v>
      </c>
      <c r="K326" s="472"/>
      <c r="L326" s="473"/>
      <c r="M326" s="478"/>
      <c r="N326" s="574">
        <f>④修繕履歴!G10+④修繕履歴!G11</f>
        <v>101115</v>
      </c>
      <c r="O326" s="546"/>
      <c r="P326" s="575"/>
      <c r="Q326" s="479"/>
      <c r="R326" s="545"/>
      <c r="S326" s="546"/>
      <c r="T326" s="546"/>
      <c r="U326" s="546">
        <f>④修繕履歴!S18</f>
        <v>829440</v>
      </c>
      <c r="V326" s="546"/>
      <c r="W326" s="544"/>
      <c r="X326" s="551"/>
      <c r="Y326" s="551"/>
      <c r="Z326" s="565">
        <f>④修繕履歴!AC32</f>
        <v>866800</v>
      </c>
      <c r="AA326" s="604">
        <f>④修繕履歴!AE5</f>
        <v>228800</v>
      </c>
      <c r="AB326" s="638"/>
      <c r="AC326" s="608"/>
      <c r="AD326" s="608"/>
      <c r="AE326" s="531">
        <f>I326</f>
        <v>2530000</v>
      </c>
      <c r="AF326" s="613">
        <v>2018</v>
      </c>
      <c r="AG326" s="617">
        <v>15</v>
      </c>
      <c r="AH326" s="73">
        <v>0</v>
      </c>
      <c r="AI326" s="73">
        <v>0</v>
      </c>
    </row>
    <row r="327" spans="1:109" ht="9.9499999999999993" customHeight="1">
      <c r="A327" s="417"/>
      <c r="B327" s="336" t="s">
        <v>922</v>
      </c>
      <c r="C327" s="142" t="s">
        <v>923</v>
      </c>
      <c r="D327" s="142"/>
      <c r="E327" s="141"/>
      <c r="F327" s="143" t="s">
        <v>816</v>
      </c>
      <c r="G327" s="144">
        <v>136</v>
      </c>
      <c r="H327" s="422">
        <v>38500</v>
      </c>
      <c r="I327" s="419">
        <v>5236000</v>
      </c>
      <c r="J327" s="522" t="s">
        <v>243</v>
      </c>
      <c r="K327" s="472"/>
      <c r="L327" s="473"/>
      <c r="M327" s="478"/>
      <c r="N327" s="574"/>
      <c r="O327" s="546"/>
      <c r="P327" s="575"/>
      <c r="Q327" s="479"/>
      <c r="R327" s="570"/>
      <c r="S327" s="546"/>
      <c r="T327" s="546"/>
      <c r="U327" s="569"/>
      <c r="V327" s="546"/>
      <c r="W327" s="567"/>
      <c r="X327" s="551"/>
      <c r="Y327" s="566"/>
      <c r="Z327" s="563"/>
      <c r="AA327" s="604"/>
      <c r="AB327" s="638"/>
      <c r="AC327" s="608"/>
      <c r="AD327" s="608"/>
      <c r="AE327" s="531"/>
      <c r="AF327" s="613"/>
      <c r="AG327" s="617"/>
      <c r="AH327" s="73">
        <v>0</v>
      </c>
      <c r="AI327" s="73">
        <v>0</v>
      </c>
    </row>
    <row r="328" spans="1:109" s="91" customFormat="1" ht="9.9499999999999993" customHeight="1">
      <c r="A328" s="417"/>
      <c r="B328" s="1013" t="s">
        <v>179</v>
      </c>
      <c r="C328" s="1013"/>
      <c r="D328" s="1013"/>
      <c r="E328" s="126"/>
      <c r="F328" s="126"/>
      <c r="G328" s="421"/>
      <c r="H328" s="412" t="s">
        <v>549</v>
      </c>
      <c r="I328" s="413">
        <v>126720660</v>
      </c>
      <c r="J328" s="126"/>
      <c r="K328" s="474"/>
      <c r="L328" s="475"/>
      <c r="M328" s="480"/>
      <c r="N328" s="576"/>
      <c r="O328" s="548"/>
      <c r="P328" s="577"/>
      <c r="Q328" s="481"/>
      <c r="R328" s="1038"/>
      <c r="S328" s="1039"/>
      <c r="T328" s="1039"/>
      <c r="U328" s="1039"/>
      <c r="V328" s="1039"/>
      <c r="W328" s="1039"/>
      <c r="X328" s="1041"/>
      <c r="Y328" s="552"/>
      <c r="Z328" s="564"/>
      <c r="AA328" s="606"/>
      <c r="AB328" s="639"/>
      <c r="AC328" s="609"/>
      <c r="AD328" s="609"/>
      <c r="AE328" s="614"/>
      <c r="AF328" s="612"/>
      <c r="AG328" s="618"/>
      <c r="AH328" s="73">
        <v>0</v>
      </c>
      <c r="AI328" s="73">
        <v>0</v>
      </c>
      <c r="AJ328" s="29"/>
      <c r="AK328" s="29"/>
      <c r="AL328" s="29"/>
      <c r="AM328" s="29"/>
      <c r="AN328" s="29"/>
      <c r="AO328" s="29"/>
      <c r="AP328" s="29"/>
      <c r="AQ328" s="29"/>
      <c r="AR328" s="29"/>
      <c r="AS328" s="29"/>
      <c r="AT328" s="29"/>
      <c r="AU328" s="29"/>
      <c r="AV328" s="29"/>
      <c r="AW328" s="29"/>
      <c r="AX328" s="29"/>
      <c r="AY328" s="29"/>
      <c r="AZ328" s="29"/>
      <c r="BA328" s="29"/>
      <c r="BB328" s="29"/>
      <c r="BC328" s="29"/>
      <c r="BD328" s="29"/>
      <c r="BE328" s="29"/>
      <c r="BF328" s="29"/>
      <c r="BG328" s="29"/>
      <c r="BH328" s="29"/>
      <c r="BI328" s="29"/>
      <c r="BJ328" s="29"/>
      <c r="BK328" s="29"/>
      <c r="BL328" s="29"/>
      <c r="BM328" s="29"/>
      <c r="BN328" s="29"/>
      <c r="BO328" s="29"/>
      <c r="BP328" s="29"/>
      <c r="BQ328" s="29"/>
      <c r="BR328" s="29"/>
      <c r="BS328" s="29"/>
      <c r="BT328" s="29"/>
      <c r="BU328" s="29"/>
      <c r="BV328" s="29"/>
      <c r="BW328" s="29"/>
      <c r="BX328" s="29"/>
      <c r="BY328" s="29"/>
      <c r="BZ328" s="29"/>
      <c r="CA328" s="29"/>
      <c r="CB328" s="29"/>
      <c r="CC328" s="29"/>
      <c r="CD328" s="29"/>
      <c r="CE328" s="29"/>
      <c r="CF328" s="29"/>
      <c r="CG328" s="29"/>
      <c r="CH328" s="29"/>
      <c r="CI328" s="29"/>
      <c r="CJ328" s="29"/>
      <c r="CK328" s="29"/>
      <c r="CL328" s="29"/>
      <c r="CM328" s="29"/>
      <c r="CN328" s="29"/>
      <c r="CO328" s="29"/>
      <c r="CP328" s="29"/>
      <c r="CQ328" s="29"/>
      <c r="CR328" s="29"/>
      <c r="CS328" s="29"/>
      <c r="CT328" s="29"/>
      <c r="CU328" s="29"/>
      <c r="CV328" s="29"/>
      <c r="CW328" s="29"/>
      <c r="CX328" s="29"/>
      <c r="CY328" s="29"/>
      <c r="CZ328" s="29"/>
      <c r="DA328" s="29"/>
      <c r="DB328" s="29"/>
      <c r="DC328" s="29"/>
      <c r="DD328" s="29"/>
      <c r="DE328" s="29"/>
    </row>
    <row r="329" spans="1:109" ht="9.9499999999999993" customHeight="1">
      <c r="A329" s="417"/>
      <c r="B329" s="336" t="s">
        <v>180</v>
      </c>
      <c r="C329" s="142" t="s">
        <v>823</v>
      </c>
      <c r="D329" s="142"/>
      <c r="E329" s="141"/>
      <c r="F329" s="143" t="s">
        <v>824</v>
      </c>
      <c r="G329" s="144">
        <v>7936.12</v>
      </c>
      <c r="H329" s="422">
        <v>5500</v>
      </c>
      <c r="I329" s="419">
        <v>43648660</v>
      </c>
      <c r="J329" s="143" t="s">
        <v>243</v>
      </c>
      <c r="K329" s="472"/>
      <c r="L329" s="473"/>
      <c r="M329" s="478"/>
      <c r="N329" s="574">
        <f>④修繕履歴!G13+④修繕履歴!G20</f>
        <v>50841</v>
      </c>
      <c r="O329" s="546">
        <f>④修繕履歴!I11</f>
        <v>28770</v>
      </c>
      <c r="P329" s="575">
        <f>④修繕履歴!K16</f>
        <v>122850</v>
      </c>
      <c r="Q329" s="479"/>
      <c r="R329" s="545">
        <f>④修繕履歴!M9+④修繕履歴!M10</f>
        <v>114264</v>
      </c>
      <c r="S329" s="546"/>
      <c r="T329" s="546">
        <f>④修繕履歴!Q13</f>
        <v>59400</v>
      </c>
      <c r="U329" s="546">
        <f>④修繕履歴!S10+④修繕履歴!S16</f>
        <v>283120</v>
      </c>
      <c r="V329" s="546">
        <f>④修繕履歴!U6</f>
        <v>35640</v>
      </c>
      <c r="W329" s="544">
        <f>④修繕履歴!W6</f>
        <v>27000</v>
      </c>
      <c r="X329" s="551">
        <f>④修繕履歴!Y9</f>
        <v>168300</v>
      </c>
      <c r="Y329" s="551">
        <f>④修繕履歴!AA18</f>
        <v>216700</v>
      </c>
      <c r="Z329" s="563"/>
      <c r="AA329" s="604">
        <f>④修繕履歴!AE15</f>
        <v>30800</v>
      </c>
      <c r="AB329" s="638"/>
      <c r="AC329" s="608">
        <f>SUM(N329:AA329)</f>
        <v>1137685</v>
      </c>
      <c r="AD329" s="608">
        <f>AC329/13</f>
        <v>87514.230769230766</v>
      </c>
      <c r="AE329" s="531">
        <f>AD329</f>
        <v>87514.230769230766</v>
      </c>
      <c r="AF329" s="613"/>
      <c r="AG329" s="617" t="s">
        <v>1010</v>
      </c>
      <c r="AH329" s="73">
        <v>0</v>
      </c>
      <c r="AI329" s="73">
        <v>0</v>
      </c>
    </row>
    <row r="330" spans="1:109" ht="9.9499999999999993" customHeight="1">
      <c r="A330" s="417"/>
      <c r="B330" s="336"/>
      <c r="C330" s="142"/>
      <c r="D330" s="142"/>
      <c r="E330" s="141"/>
      <c r="F330" s="143"/>
      <c r="G330" s="144"/>
      <c r="H330" s="422"/>
      <c r="I330" s="419"/>
      <c r="J330" s="143"/>
      <c r="K330" s="472"/>
      <c r="L330" s="473"/>
      <c r="M330" s="478"/>
      <c r="N330" s="574"/>
      <c r="O330" s="546"/>
      <c r="P330" s="575"/>
      <c r="Q330" s="479"/>
      <c r="R330" s="597">
        <f>④修繕履歴!M37+④修繕履歴!M38</f>
        <v>6458400</v>
      </c>
      <c r="S330" s="546"/>
      <c r="T330" s="546"/>
      <c r="U330" s="546"/>
      <c r="V330" s="546"/>
      <c r="W330" s="544"/>
      <c r="X330" s="551"/>
      <c r="Y330" s="551"/>
      <c r="Z330" s="563"/>
      <c r="AA330" s="604"/>
      <c r="AB330" s="638"/>
      <c r="AC330" s="608"/>
      <c r="AD330" s="608"/>
      <c r="AE330" s="531"/>
      <c r="AF330" s="613"/>
      <c r="AG330" s="615"/>
      <c r="AH330" s="73"/>
      <c r="AI330" s="73"/>
    </row>
    <row r="331" spans="1:109" ht="9.9499999999999993" customHeight="1">
      <c r="A331" s="417"/>
      <c r="B331" s="336" t="s">
        <v>181</v>
      </c>
      <c r="C331" s="142" t="s">
        <v>182</v>
      </c>
      <c r="D331" s="142"/>
      <c r="E331" s="141"/>
      <c r="F331" s="143" t="s">
        <v>816</v>
      </c>
      <c r="G331" s="144">
        <v>136</v>
      </c>
      <c r="H331" s="422">
        <v>132000</v>
      </c>
      <c r="I331" s="419">
        <v>17952000</v>
      </c>
      <c r="J331" s="143" t="s">
        <v>242</v>
      </c>
      <c r="K331" s="472"/>
      <c r="L331" s="473"/>
      <c r="M331" s="478"/>
      <c r="N331" s="579">
        <v>1096698</v>
      </c>
      <c r="O331" s="546"/>
      <c r="P331" s="575"/>
      <c r="Q331" s="479"/>
      <c r="R331" s="601"/>
      <c r="S331" s="546"/>
      <c r="T331" s="546"/>
      <c r="U331" s="546"/>
      <c r="V331" s="546"/>
      <c r="W331" s="544"/>
      <c r="X331" s="551"/>
      <c r="Y331" s="551"/>
      <c r="Z331" s="563"/>
      <c r="AA331" s="604"/>
      <c r="AB331" s="638"/>
      <c r="AC331" s="608"/>
      <c r="AD331" s="608"/>
      <c r="AE331" s="531"/>
      <c r="AF331" s="613"/>
      <c r="AG331" s="615"/>
      <c r="AH331" s="73">
        <v>0</v>
      </c>
      <c r="AI331" s="73">
        <v>0</v>
      </c>
    </row>
    <row r="332" spans="1:109" ht="9.9499999999999993" customHeight="1">
      <c r="A332" s="417"/>
      <c r="B332" s="336" t="s">
        <v>972</v>
      </c>
      <c r="C332" s="142" t="s">
        <v>183</v>
      </c>
      <c r="D332" s="142"/>
      <c r="E332" s="142" t="s">
        <v>825</v>
      </c>
      <c r="F332" s="143" t="s">
        <v>826</v>
      </c>
      <c r="G332" s="144">
        <v>350</v>
      </c>
      <c r="H332" s="422">
        <v>118800</v>
      </c>
      <c r="I332" s="419">
        <v>41580000</v>
      </c>
      <c r="J332" s="143" t="s">
        <v>246</v>
      </c>
      <c r="K332" s="472"/>
      <c r="L332" s="473"/>
      <c r="M332" s="478"/>
      <c r="N332" s="574"/>
      <c r="O332" s="546"/>
      <c r="P332" s="575"/>
      <c r="Q332" s="479"/>
      <c r="R332" s="545"/>
      <c r="S332" s="569">
        <f>④修繕履歴!O34+④修繕履歴!O40+④修繕履歴!O41+④修繕履歴!O42+④修繕履歴!O43</f>
        <v>38496745</v>
      </c>
      <c r="T332" s="546"/>
      <c r="U332" s="546"/>
      <c r="V332" s="546"/>
      <c r="W332" s="544"/>
      <c r="X332" s="566">
        <f>④修繕履歴!Y33</f>
        <v>462000</v>
      </c>
      <c r="Y332" s="551"/>
      <c r="Z332" s="563"/>
      <c r="AA332" s="604"/>
      <c r="AB332" s="638"/>
      <c r="AC332" s="608"/>
      <c r="AD332" s="608"/>
      <c r="AE332" s="531">
        <f>X332</f>
        <v>462000</v>
      </c>
      <c r="AF332" s="613">
        <v>2021</v>
      </c>
      <c r="AG332" s="615">
        <v>5</v>
      </c>
      <c r="AH332" s="73">
        <v>0</v>
      </c>
      <c r="AI332" s="73">
        <v>0</v>
      </c>
    </row>
    <row r="333" spans="1:109" ht="9.9499999999999993" customHeight="1">
      <c r="A333" s="417"/>
      <c r="B333" s="336" t="s">
        <v>184</v>
      </c>
      <c r="C333" s="142" t="s">
        <v>185</v>
      </c>
      <c r="D333" s="142"/>
      <c r="E333" s="141"/>
      <c r="F333" s="143" t="s">
        <v>554</v>
      </c>
      <c r="G333" s="414">
        <v>1</v>
      </c>
      <c r="H333" s="422">
        <v>3300000</v>
      </c>
      <c r="I333" s="419">
        <v>3300000</v>
      </c>
      <c r="J333" s="143" t="s">
        <v>246</v>
      </c>
      <c r="K333" s="472"/>
      <c r="L333" s="473"/>
      <c r="M333" s="478"/>
      <c r="N333" s="574"/>
      <c r="O333" s="546"/>
      <c r="P333" s="575"/>
      <c r="Q333" s="479"/>
      <c r="R333" s="545"/>
      <c r="S333" s="546"/>
      <c r="T333" s="546"/>
      <c r="U333" s="546"/>
      <c r="V333" s="546"/>
      <c r="W333" s="544"/>
      <c r="X333" s="551"/>
      <c r="Y333" s="551"/>
      <c r="Z333" s="563"/>
      <c r="AA333" s="604"/>
      <c r="AB333" s="638"/>
      <c r="AC333" s="608"/>
      <c r="AD333" s="608"/>
      <c r="AE333" s="531"/>
      <c r="AF333" s="613"/>
      <c r="AG333" s="615"/>
      <c r="AH333" s="73">
        <v>0</v>
      </c>
      <c r="AI333" s="73">
        <v>0</v>
      </c>
    </row>
    <row r="334" spans="1:109" ht="9.9499999999999993" customHeight="1">
      <c r="A334" s="417"/>
      <c r="B334" s="336" t="s">
        <v>970</v>
      </c>
      <c r="C334" s="142" t="s">
        <v>186</v>
      </c>
      <c r="D334" s="142"/>
      <c r="E334" s="141"/>
      <c r="F334" s="143" t="s">
        <v>554</v>
      </c>
      <c r="G334" s="414">
        <v>1</v>
      </c>
      <c r="H334" s="422">
        <v>20240000</v>
      </c>
      <c r="I334" s="419">
        <v>20240000</v>
      </c>
      <c r="J334" s="143" t="s">
        <v>242</v>
      </c>
      <c r="K334" s="472"/>
      <c r="L334" s="473"/>
      <c r="M334" s="478"/>
      <c r="N334" s="574"/>
      <c r="O334" s="546"/>
      <c r="P334" s="575"/>
      <c r="Q334" s="479"/>
      <c r="R334" s="545"/>
      <c r="S334" s="546"/>
      <c r="T334" s="546"/>
      <c r="U334" s="546"/>
      <c r="V334" s="546"/>
      <c r="W334" s="544"/>
      <c r="X334" s="588">
        <f>④修繕履歴!Y35</f>
        <v>1615900</v>
      </c>
      <c r="Y334" s="551"/>
      <c r="Z334" s="563"/>
      <c r="AA334" s="604"/>
      <c r="AB334" s="638"/>
      <c r="AC334" s="608"/>
      <c r="AD334" s="608"/>
      <c r="AE334" s="531">
        <f>X334</f>
        <v>1615900</v>
      </c>
      <c r="AF334" s="613">
        <v>2021</v>
      </c>
      <c r="AG334" s="615">
        <v>10</v>
      </c>
      <c r="AH334" s="73">
        <v>0</v>
      </c>
      <c r="AI334" s="73">
        <v>0</v>
      </c>
    </row>
    <row r="335" spans="1:109" s="91" customFormat="1" ht="9.9499999999999993" customHeight="1">
      <c r="A335" s="417"/>
      <c r="B335" s="1013" t="s">
        <v>187</v>
      </c>
      <c r="C335" s="1013"/>
      <c r="D335" s="1013"/>
      <c r="E335" s="126"/>
      <c r="F335" s="126"/>
      <c r="G335" s="421"/>
      <c r="H335" s="412" t="s">
        <v>549</v>
      </c>
      <c r="I335" s="413">
        <v>46684000</v>
      </c>
      <c r="J335" s="126"/>
      <c r="K335" s="474"/>
      <c r="L335" s="475"/>
      <c r="M335" s="480"/>
      <c r="N335" s="576"/>
      <c r="O335" s="548"/>
      <c r="P335" s="577"/>
      <c r="Q335" s="481"/>
      <c r="R335" s="1038"/>
      <c r="S335" s="1039"/>
      <c r="T335" s="1039"/>
      <c r="U335" s="1039"/>
      <c r="V335" s="1039"/>
      <c r="W335" s="1039"/>
      <c r="X335" s="1041"/>
      <c r="Y335" s="552"/>
      <c r="Z335" s="564"/>
      <c r="AA335" s="606"/>
      <c r="AB335" s="639"/>
      <c r="AC335" s="609"/>
      <c r="AD335" s="609"/>
      <c r="AE335" s="614"/>
      <c r="AF335" s="612"/>
      <c r="AG335" s="616"/>
      <c r="AH335" s="73">
        <v>0</v>
      </c>
      <c r="AI335" s="73">
        <v>0</v>
      </c>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c r="BN335" s="29"/>
      <c r="BO335" s="29"/>
      <c r="BP335" s="29"/>
      <c r="BQ335" s="29"/>
      <c r="BR335" s="29"/>
      <c r="BS335" s="29"/>
      <c r="BT335" s="29"/>
      <c r="BU335" s="29"/>
      <c r="BV335" s="29"/>
      <c r="BW335" s="29"/>
      <c r="BX335" s="29"/>
      <c r="BY335" s="29"/>
      <c r="BZ335" s="29"/>
      <c r="CA335" s="29"/>
      <c r="CB335" s="29"/>
      <c r="CC335" s="29"/>
      <c r="CD335" s="29"/>
      <c r="CE335" s="29"/>
      <c r="CF335" s="29"/>
      <c r="CG335" s="29"/>
      <c r="CH335" s="29"/>
      <c r="CI335" s="29"/>
      <c r="CJ335" s="29"/>
      <c r="CK335" s="29"/>
      <c r="CL335" s="29"/>
      <c r="CM335" s="29"/>
      <c r="CN335" s="29"/>
      <c r="CO335" s="29"/>
      <c r="CP335" s="29"/>
      <c r="CQ335" s="29"/>
      <c r="CR335" s="29"/>
      <c r="CS335" s="29"/>
      <c r="CT335" s="29"/>
      <c r="CU335" s="29"/>
      <c r="CV335" s="29"/>
      <c r="CW335" s="29"/>
      <c r="CX335" s="29"/>
      <c r="CY335" s="29"/>
      <c r="CZ335" s="29"/>
      <c r="DA335" s="29"/>
      <c r="DB335" s="29"/>
      <c r="DC335" s="29"/>
      <c r="DD335" s="29"/>
      <c r="DE335" s="29"/>
    </row>
    <row r="336" spans="1:109" ht="9.9499999999999993" customHeight="1">
      <c r="A336" s="417"/>
      <c r="B336" s="336" t="s">
        <v>188</v>
      </c>
      <c r="C336" s="142" t="s">
        <v>189</v>
      </c>
      <c r="D336" s="142"/>
      <c r="E336" s="141"/>
      <c r="F336" s="143" t="s">
        <v>816</v>
      </c>
      <c r="G336" s="144">
        <v>136</v>
      </c>
      <c r="H336" s="422">
        <v>16500</v>
      </c>
      <c r="I336" s="419">
        <v>2244000</v>
      </c>
      <c r="J336" s="143" t="s">
        <v>245</v>
      </c>
      <c r="K336" s="472"/>
      <c r="L336" s="473"/>
      <c r="M336" s="478"/>
      <c r="N336" s="574"/>
      <c r="O336" s="546"/>
      <c r="P336" s="575"/>
      <c r="Q336" s="479"/>
      <c r="R336" s="545"/>
      <c r="S336" s="546"/>
      <c r="T336" s="546"/>
      <c r="U336" s="546"/>
      <c r="V336" s="546"/>
      <c r="W336" s="544"/>
      <c r="X336" s="551"/>
      <c r="Y336" s="551"/>
      <c r="Z336" s="563"/>
      <c r="AA336" s="604"/>
      <c r="AB336" s="638"/>
      <c r="AC336" s="608"/>
      <c r="AD336" s="608"/>
      <c r="AE336" s="531"/>
      <c r="AF336" s="613"/>
      <c r="AG336" s="615"/>
      <c r="AH336" s="73">
        <v>0</v>
      </c>
      <c r="AI336" s="73">
        <v>0</v>
      </c>
    </row>
    <row r="337" spans="1:109" ht="9" customHeight="1">
      <c r="A337" s="417"/>
      <c r="B337" s="336" t="s">
        <v>190</v>
      </c>
      <c r="C337" s="142" t="s">
        <v>555</v>
      </c>
      <c r="D337" s="142"/>
      <c r="E337" s="141"/>
      <c r="F337" s="143" t="s">
        <v>816</v>
      </c>
      <c r="G337" s="144">
        <v>136</v>
      </c>
      <c r="H337" s="422">
        <v>27500</v>
      </c>
      <c r="I337" s="419">
        <v>3740000</v>
      </c>
      <c r="J337" s="143" t="s">
        <v>245</v>
      </c>
      <c r="K337" s="472"/>
      <c r="L337" s="473"/>
      <c r="M337" s="478"/>
      <c r="N337" s="574"/>
      <c r="O337" s="546"/>
      <c r="P337" s="575"/>
      <c r="Q337" s="479"/>
      <c r="R337" s="545"/>
      <c r="S337" s="546"/>
      <c r="T337" s="546">
        <f>④修繕履歴!Q7+④修繕履歴!Q25</f>
        <v>490320</v>
      </c>
      <c r="U337" s="546"/>
      <c r="V337" s="546"/>
      <c r="W337" s="544"/>
      <c r="X337" s="551"/>
      <c r="Y337" s="551"/>
      <c r="Z337" s="563"/>
      <c r="AA337" s="604"/>
      <c r="AB337" s="638"/>
      <c r="AC337" s="608"/>
      <c r="AD337" s="608"/>
      <c r="AE337" s="531"/>
      <c r="AF337" s="613"/>
      <c r="AG337" s="615"/>
      <c r="AH337" s="73">
        <v>0</v>
      </c>
      <c r="AI337" s="73">
        <v>0</v>
      </c>
    </row>
    <row r="338" spans="1:109" ht="9.9499999999999993" customHeight="1">
      <c r="A338" s="417"/>
      <c r="B338" s="336" t="s">
        <v>827</v>
      </c>
      <c r="C338" s="142" t="s">
        <v>556</v>
      </c>
      <c r="D338" s="142"/>
      <c r="E338" s="141"/>
      <c r="F338" s="143" t="s">
        <v>816</v>
      </c>
      <c r="G338" s="144">
        <v>136</v>
      </c>
      <c r="H338" s="422">
        <v>165000</v>
      </c>
      <c r="I338" s="419">
        <v>22440000</v>
      </c>
      <c r="J338" s="143" t="s">
        <v>245</v>
      </c>
      <c r="K338" s="472"/>
      <c r="L338" s="473"/>
      <c r="M338" s="478"/>
      <c r="N338" s="574"/>
      <c r="O338" s="546"/>
      <c r="P338" s="575"/>
      <c r="Q338" s="479"/>
      <c r="R338" s="545"/>
      <c r="S338" s="569">
        <f>④修繕履歴!O35+④修繕履歴!O36+④修繕履歴!O44+④修繕履歴!O45</f>
        <v>15854400</v>
      </c>
      <c r="T338" s="546"/>
      <c r="U338" s="590">
        <f>④修繕履歴!S33</f>
        <v>38988000</v>
      </c>
      <c r="V338" s="589" t="s">
        <v>1004</v>
      </c>
      <c r="W338" s="544"/>
      <c r="X338" s="551"/>
      <c r="Y338" s="551"/>
      <c r="Z338" s="563"/>
      <c r="AA338" s="604"/>
      <c r="AB338" s="638"/>
      <c r="AC338" s="608"/>
      <c r="AD338" s="608"/>
      <c r="AE338" s="531">
        <v>15000000</v>
      </c>
      <c r="AF338" s="613">
        <v>2016</v>
      </c>
      <c r="AG338" s="615">
        <v>15</v>
      </c>
      <c r="AH338" s="73">
        <v>0</v>
      </c>
      <c r="AI338" s="73">
        <v>0</v>
      </c>
    </row>
    <row r="339" spans="1:109" ht="9.9499999999999993" customHeight="1">
      <c r="A339" s="417"/>
      <c r="B339" s="336" t="s">
        <v>828</v>
      </c>
      <c r="C339" s="142" t="s">
        <v>996</v>
      </c>
      <c r="D339" s="142"/>
      <c r="E339" s="141" t="s">
        <v>855</v>
      </c>
      <c r="F339" s="143"/>
      <c r="G339" s="144"/>
      <c r="H339" s="422"/>
      <c r="I339" s="419"/>
      <c r="J339" s="143"/>
      <c r="K339" s="472"/>
      <c r="L339" s="473"/>
      <c r="M339" s="478"/>
      <c r="N339" s="579">
        <v>3150000</v>
      </c>
      <c r="O339" s="546">
        <f>④修繕履歴!I6</f>
        <v>15750</v>
      </c>
      <c r="P339" s="575"/>
      <c r="Q339" s="479"/>
      <c r="R339" s="545"/>
      <c r="S339" s="592">
        <f>④修繕履歴!O32</f>
        <v>259200</v>
      </c>
      <c r="T339" s="569">
        <f>④修繕履歴!Q37</f>
        <v>216000</v>
      </c>
      <c r="U339" s="546">
        <f>④修繕履歴!S19</f>
        <v>950400</v>
      </c>
      <c r="V339" s="546"/>
      <c r="W339" s="544"/>
      <c r="X339" s="551"/>
      <c r="Y339" s="551"/>
      <c r="Z339" s="591">
        <f>④修繕履歴!AC33</f>
        <v>6930000</v>
      </c>
      <c r="AA339" s="607">
        <f>④修繕履歴!AE18</f>
        <v>2420000</v>
      </c>
      <c r="AB339" s="638"/>
      <c r="AC339" s="608"/>
      <c r="AD339" s="608"/>
      <c r="AE339" s="531">
        <f>Z339</f>
        <v>6930000</v>
      </c>
      <c r="AF339" s="613">
        <v>2023</v>
      </c>
      <c r="AG339" s="615">
        <v>15</v>
      </c>
      <c r="AH339" s="73"/>
      <c r="AI339" s="73"/>
    </row>
    <row r="340" spans="1:109" ht="9" customHeight="1" thickBot="1">
      <c r="A340" s="417"/>
      <c r="B340" s="336" t="s">
        <v>852</v>
      </c>
      <c r="C340" s="142"/>
      <c r="D340" s="142"/>
      <c r="E340" s="141"/>
      <c r="F340" s="143" t="s">
        <v>554</v>
      </c>
      <c r="G340" s="144">
        <v>1</v>
      </c>
      <c r="H340" s="422">
        <v>18260000</v>
      </c>
      <c r="I340" s="419">
        <v>18260000</v>
      </c>
      <c r="J340" s="143" t="s">
        <v>241</v>
      </c>
      <c r="K340" s="472"/>
      <c r="L340" s="473"/>
      <c r="M340" s="478"/>
      <c r="N340" s="804"/>
      <c r="O340" s="805"/>
      <c r="P340" s="806"/>
      <c r="Q340" s="479"/>
      <c r="R340" s="807">
        <f>④修繕履歴!M33+④修繕履歴!M34</f>
        <v>398520</v>
      </c>
      <c r="S340" s="805"/>
      <c r="T340" s="805">
        <f>④修繕履歴!Q21</f>
        <v>199800</v>
      </c>
      <c r="U340" s="805"/>
      <c r="V340" s="808">
        <f>④修繕履歴!U37</f>
        <v>3368400</v>
      </c>
      <c r="W340" s="809">
        <f>④修繕履歴!W8+④修繕履歴!W9</f>
        <v>100000</v>
      </c>
      <c r="X340" s="810">
        <f>④修繕履歴!Y34</f>
        <v>450000</v>
      </c>
      <c r="Y340" s="811"/>
      <c r="Z340" s="812">
        <f>④修繕履歴!AC9+④修繕履歴!AC15</f>
        <v>1298000</v>
      </c>
      <c r="AA340" s="813"/>
      <c r="AB340" s="814">
        <f>④修繕履歴!AG43</f>
        <v>935000</v>
      </c>
      <c r="AC340" s="815">
        <f>SUM(N340:AB340)</f>
        <v>6749720</v>
      </c>
      <c r="AD340" s="815">
        <f>AC340/14</f>
        <v>482122.85714285716</v>
      </c>
      <c r="AE340" s="531">
        <f>AD340</f>
        <v>482122.85714285716</v>
      </c>
      <c r="AF340" s="613">
        <v>2024</v>
      </c>
      <c r="AG340" s="615">
        <v>3</v>
      </c>
      <c r="AH340" s="73">
        <v>0</v>
      </c>
      <c r="AI340" s="73">
        <v>0</v>
      </c>
    </row>
    <row r="341" spans="1:109" s="91" customFormat="1" ht="9.9499999999999993" customHeight="1">
      <c r="A341" s="417"/>
      <c r="B341" s="1015" t="s">
        <v>223</v>
      </c>
      <c r="C341" s="1015"/>
      <c r="D341" s="1015"/>
      <c r="E341" s="631"/>
      <c r="F341" s="126"/>
      <c r="G341" s="421"/>
      <c r="H341" s="412" t="s">
        <v>549</v>
      </c>
      <c r="I341" s="413">
        <v>167350106</v>
      </c>
      <c r="J341" s="126"/>
      <c r="K341" s="474"/>
      <c r="L341" s="475"/>
      <c r="M341" s="480"/>
      <c r="N341" s="824"/>
      <c r="O341" s="825">
        <f>④修繕履歴!I35</f>
        <v>971250</v>
      </c>
      <c r="P341" s="826"/>
      <c r="Q341" s="827"/>
      <c r="R341" s="828">
        <f>④修繕履歴!M41</f>
        <v>864000</v>
      </c>
      <c r="S341" s="829"/>
      <c r="T341" s="825">
        <f>④修繕履歴!Q34</f>
        <v>2965680</v>
      </c>
      <c r="U341" s="829"/>
      <c r="V341" s="829"/>
      <c r="W341" s="830"/>
      <c r="X341" s="831">
        <f>④修繕履歴!Y32</f>
        <v>8090500</v>
      </c>
      <c r="Y341" s="831">
        <f>④修繕履歴!AA32</f>
        <v>1843600</v>
      </c>
      <c r="Z341" s="832"/>
      <c r="AA341" s="833"/>
      <c r="AB341" s="834"/>
      <c r="AC341" s="835"/>
      <c r="AD341" s="835"/>
      <c r="AE341" s="836"/>
      <c r="AF341" s="837"/>
      <c r="AG341" s="838"/>
      <c r="AH341" s="73">
        <v>0</v>
      </c>
      <c r="AI341" s="73">
        <v>0</v>
      </c>
      <c r="AJ341" s="29"/>
      <c r="AK341" s="29"/>
      <c r="AL341" s="29"/>
      <c r="AM341" s="29"/>
      <c r="AN341" s="29"/>
      <c r="AO341" s="29"/>
      <c r="AP341" s="29"/>
      <c r="AQ341" s="29"/>
      <c r="AR341" s="29"/>
      <c r="AS341" s="29"/>
      <c r="AT341" s="29"/>
      <c r="AU341" s="29"/>
      <c r="AV341" s="29"/>
      <c r="AW341" s="29"/>
      <c r="AX341" s="29"/>
      <c r="AY341" s="29"/>
      <c r="AZ341" s="29"/>
      <c r="BA341" s="29"/>
      <c r="BB341" s="29"/>
      <c r="BC341" s="29"/>
      <c r="BD341" s="29"/>
      <c r="BE341" s="29"/>
      <c r="BF341" s="29"/>
      <c r="BG341" s="29"/>
      <c r="BH341" s="29"/>
      <c r="BI341" s="29"/>
      <c r="BJ341" s="29"/>
      <c r="BK341" s="29"/>
      <c r="BL341" s="29"/>
      <c r="BM341" s="29"/>
      <c r="BN341" s="29"/>
      <c r="BO341" s="29"/>
      <c r="BP341" s="29"/>
      <c r="BQ341" s="29"/>
      <c r="BR341" s="29"/>
      <c r="BS341" s="29"/>
      <c r="BT341" s="29"/>
      <c r="BU341" s="29"/>
      <c r="BV341" s="29"/>
      <c r="BW341" s="29"/>
      <c r="BX341" s="29"/>
      <c r="BY341" s="29"/>
      <c r="BZ341" s="29"/>
      <c r="CA341" s="29"/>
      <c r="CB341" s="29"/>
      <c r="CC341" s="29"/>
      <c r="CD341" s="29"/>
      <c r="CE341" s="29"/>
      <c r="CF341" s="29"/>
      <c r="CG341" s="29"/>
      <c r="CH341" s="29"/>
      <c r="CI341" s="29"/>
      <c r="CJ341" s="29"/>
      <c r="CK341" s="29"/>
      <c r="CL341" s="29"/>
      <c r="CM341" s="29"/>
      <c r="CN341" s="29"/>
      <c r="CO341" s="29"/>
      <c r="CP341" s="29"/>
      <c r="CQ341" s="29"/>
      <c r="CR341" s="29"/>
      <c r="CS341" s="29"/>
      <c r="CT341" s="29"/>
      <c r="CU341" s="29"/>
      <c r="CV341" s="29"/>
      <c r="CW341" s="29"/>
      <c r="CX341" s="29"/>
      <c r="CY341" s="29"/>
      <c r="CZ341" s="29"/>
      <c r="DA341" s="29"/>
      <c r="DB341" s="29"/>
      <c r="DC341" s="29"/>
      <c r="DD341" s="29"/>
      <c r="DE341" s="29"/>
    </row>
    <row r="342" spans="1:109" ht="9" customHeight="1">
      <c r="A342" s="417"/>
      <c r="B342" s="620" t="s">
        <v>191</v>
      </c>
      <c r="C342" s="621" t="s">
        <v>557</v>
      </c>
      <c r="D342" s="621"/>
      <c r="E342" s="622"/>
      <c r="F342" s="143" t="s">
        <v>829</v>
      </c>
      <c r="G342" s="144">
        <v>15</v>
      </c>
      <c r="H342" s="422">
        <v>935000</v>
      </c>
      <c r="I342" s="419">
        <v>14025000</v>
      </c>
      <c r="J342" s="143" t="s">
        <v>242</v>
      </c>
      <c r="K342" s="472"/>
      <c r="L342" s="473"/>
      <c r="M342" s="478"/>
      <c r="N342" s="839"/>
      <c r="O342" s="788"/>
      <c r="P342" s="789"/>
      <c r="Q342" s="790"/>
      <c r="R342" s="791"/>
      <c r="S342" s="788"/>
      <c r="T342" s="788"/>
      <c r="U342" s="788">
        <f>④修繕履歴!S17</f>
        <v>343440</v>
      </c>
      <c r="V342" s="788"/>
      <c r="W342" s="792"/>
      <c r="X342" s="793"/>
      <c r="Y342" s="793"/>
      <c r="Z342" s="794">
        <f>④修繕履歴!AC7</f>
        <v>132000</v>
      </c>
      <c r="AA342" s="795"/>
      <c r="AB342" s="796"/>
      <c r="AC342" s="608"/>
      <c r="AD342" s="608"/>
      <c r="AE342" s="840"/>
      <c r="AF342" s="841"/>
      <c r="AG342" s="842"/>
      <c r="AH342" s="73">
        <v>0</v>
      </c>
      <c r="AI342" s="73">
        <v>0</v>
      </c>
    </row>
    <row r="343" spans="1:109" ht="9.9499999999999993" customHeight="1">
      <c r="A343" s="417"/>
      <c r="B343" s="623" t="s">
        <v>192</v>
      </c>
      <c r="C343" s="624" t="s">
        <v>558</v>
      </c>
      <c r="D343" s="624"/>
      <c r="E343" s="624" t="s">
        <v>193</v>
      </c>
      <c r="F343" s="143" t="s">
        <v>829</v>
      </c>
      <c r="G343" s="144">
        <v>414</v>
      </c>
      <c r="H343" s="423">
        <v>61600</v>
      </c>
      <c r="I343" s="424">
        <v>25502400</v>
      </c>
      <c r="J343" s="167" t="s">
        <v>247</v>
      </c>
      <c r="K343" s="472"/>
      <c r="L343" s="473"/>
      <c r="M343" s="478"/>
      <c r="N343" s="839"/>
      <c r="O343" s="788"/>
      <c r="P343" s="789">
        <f>④修繕履歴!K11</f>
        <v>37800</v>
      </c>
      <c r="Q343" s="790"/>
      <c r="R343" s="791">
        <f>④修繕履歴!M11+④修繕履歴!M19</f>
        <v>652575</v>
      </c>
      <c r="S343" s="788"/>
      <c r="T343" s="797">
        <f>④修繕履歴!Q32</f>
        <v>61560</v>
      </c>
      <c r="U343" s="788">
        <f>④修繕履歴!S15</f>
        <v>216160</v>
      </c>
      <c r="V343" s="788"/>
      <c r="W343" s="792"/>
      <c r="X343" s="793"/>
      <c r="Y343" s="793">
        <f>④修繕履歴!AA10+④修繕履歴!AA16</f>
        <v>222200</v>
      </c>
      <c r="Z343" s="794">
        <f>④修繕履歴!AC5</f>
        <v>92400</v>
      </c>
      <c r="AA343" s="795"/>
      <c r="AB343" s="798">
        <f>④修繕履歴!AG39</f>
        <v>1006500</v>
      </c>
      <c r="AC343" s="608"/>
      <c r="AD343" s="608"/>
      <c r="AE343" s="840"/>
      <c r="AF343" s="841"/>
      <c r="AG343" s="842"/>
      <c r="AH343" s="73">
        <v>0</v>
      </c>
      <c r="AI343" s="73">
        <v>0</v>
      </c>
    </row>
    <row r="344" spans="1:109" ht="9.9499999999999993" customHeight="1">
      <c r="A344" s="417"/>
      <c r="B344" s="625" t="s">
        <v>830</v>
      </c>
      <c r="C344" s="626" t="s">
        <v>831</v>
      </c>
      <c r="D344" s="626"/>
      <c r="E344" s="627" t="s">
        <v>851</v>
      </c>
      <c r="F344" s="143" t="s">
        <v>824</v>
      </c>
      <c r="G344" s="144">
        <v>3927.56</v>
      </c>
      <c r="H344" s="426">
        <v>3850</v>
      </c>
      <c r="I344" s="427">
        <v>15121106</v>
      </c>
      <c r="J344" s="143" t="s">
        <v>243</v>
      </c>
      <c r="K344" s="472"/>
      <c r="L344" s="473"/>
      <c r="M344" s="478"/>
      <c r="N344" s="839"/>
      <c r="O344" s="788"/>
      <c r="P344" s="789">
        <f>④修繕履歴!K5</f>
        <v>6615</v>
      </c>
      <c r="Q344" s="790"/>
      <c r="R344" s="791"/>
      <c r="S344" s="788">
        <f>④修繕履歴!O8</f>
        <v>114480</v>
      </c>
      <c r="T344" s="788">
        <f>④修繕履歴!Q15</f>
        <v>66960</v>
      </c>
      <c r="U344" s="788">
        <f>④修繕履歴!S14</f>
        <v>172216</v>
      </c>
      <c r="V344" s="788"/>
      <c r="W344" s="792"/>
      <c r="X344" s="793"/>
      <c r="Y344" s="793"/>
      <c r="Z344" s="794">
        <f>④修繕履歴!AC14</f>
        <v>847000</v>
      </c>
      <c r="AA344" s="795"/>
      <c r="AB344" s="798">
        <f>④修繕履歴!AG44</f>
        <v>1870000</v>
      </c>
      <c r="AC344" s="608"/>
      <c r="AD344" s="608"/>
      <c r="AE344" s="840"/>
      <c r="AF344" s="841"/>
      <c r="AG344" s="842"/>
      <c r="AH344" s="73"/>
      <c r="AI344" s="73"/>
    </row>
    <row r="345" spans="1:109" s="91" customFormat="1" ht="9.9499999999999993" customHeight="1">
      <c r="A345" s="417"/>
      <c r="B345" s="625" t="s">
        <v>850</v>
      </c>
      <c r="C345" s="626" t="s">
        <v>832</v>
      </c>
      <c r="D345" s="626"/>
      <c r="E345" s="627" t="s">
        <v>916</v>
      </c>
      <c r="F345" s="428" t="s">
        <v>826</v>
      </c>
      <c r="G345" s="429">
        <v>450</v>
      </c>
      <c r="H345" s="426">
        <v>93500</v>
      </c>
      <c r="I345" s="427">
        <v>42075000</v>
      </c>
      <c r="J345" s="143" t="s">
        <v>243</v>
      </c>
      <c r="K345" s="472"/>
      <c r="L345" s="473"/>
      <c r="M345" s="478"/>
      <c r="N345" s="839"/>
      <c r="O345" s="788"/>
      <c r="P345" s="789">
        <f>④修繕履歴!K18</f>
        <v>399000</v>
      </c>
      <c r="Q345" s="790"/>
      <c r="R345" s="791">
        <f>④修繕履歴!M16</f>
        <v>357000</v>
      </c>
      <c r="S345" s="788"/>
      <c r="T345" s="788">
        <f>④修繕履歴!Q28</f>
        <v>1976400</v>
      </c>
      <c r="U345" s="788"/>
      <c r="V345" s="788"/>
      <c r="W345" s="792"/>
      <c r="X345" s="793"/>
      <c r="Y345" s="793"/>
      <c r="Z345" s="794"/>
      <c r="AA345" s="795"/>
      <c r="AB345" s="796"/>
      <c r="AC345" s="608"/>
      <c r="AD345" s="608"/>
      <c r="AE345" s="840"/>
      <c r="AF345" s="841"/>
      <c r="AG345" s="842"/>
      <c r="AH345" s="73">
        <v>0</v>
      </c>
      <c r="AI345" s="73">
        <v>0</v>
      </c>
      <c r="AJ345" s="29"/>
      <c r="AK345" s="29"/>
      <c r="AL345" s="29"/>
      <c r="AM345" s="29"/>
      <c r="AN345" s="29"/>
      <c r="AO345" s="29"/>
      <c r="AP345" s="29"/>
      <c r="AQ345" s="29"/>
      <c r="AR345" s="29"/>
      <c r="AS345" s="29"/>
      <c r="AT345" s="29"/>
      <c r="AU345" s="29"/>
      <c r="AV345" s="29"/>
      <c r="AW345" s="29"/>
      <c r="AX345" s="29"/>
      <c r="AY345" s="29"/>
      <c r="AZ345" s="29"/>
      <c r="BA345" s="29"/>
      <c r="BB345" s="29"/>
      <c r="BC345" s="29"/>
      <c r="BD345" s="29"/>
      <c r="BE345" s="29"/>
      <c r="BF345" s="29"/>
      <c r="BG345" s="29"/>
      <c r="BH345" s="29"/>
      <c r="BI345" s="29"/>
      <c r="BJ345" s="29"/>
      <c r="BK345" s="29"/>
      <c r="BL345" s="29"/>
      <c r="BM345" s="29"/>
      <c r="BN345" s="29"/>
      <c r="BO345" s="29"/>
      <c r="BP345" s="29"/>
      <c r="BQ345" s="29"/>
      <c r="BR345" s="29"/>
      <c r="BS345" s="29"/>
      <c r="BT345" s="29"/>
      <c r="BU345" s="29"/>
      <c r="BV345" s="29"/>
      <c r="BW345" s="29"/>
      <c r="BX345" s="29"/>
      <c r="BY345" s="29"/>
      <c r="BZ345" s="29"/>
      <c r="CA345" s="29"/>
      <c r="CB345" s="29"/>
      <c r="CC345" s="29"/>
      <c r="CD345" s="29"/>
      <c r="CE345" s="29"/>
      <c r="CF345" s="29"/>
      <c r="CG345" s="29"/>
      <c r="CH345" s="29"/>
      <c r="CI345" s="29"/>
      <c r="CJ345" s="29"/>
      <c r="CK345" s="29"/>
      <c r="CL345" s="29"/>
      <c r="CM345" s="29"/>
      <c r="CN345" s="29"/>
      <c r="CO345" s="29"/>
      <c r="CP345" s="29"/>
      <c r="CQ345" s="29"/>
      <c r="CR345" s="29"/>
      <c r="CS345" s="29"/>
      <c r="CT345" s="29"/>
      <c r="CU345" s="29"/>
      <c r="CV345" s="29"/>
      <c r="CW345" s="29"/>
      <c r="CX345" s="29"/>
      <c r="CY345" s="29"/>
      <c r="CZ345" s="29"/>
      <c r="DA345" s="29"/>
      <c r="DB345" s="29"/>
      <c r="DC345" s="29"/>
      <c r="DD345" s="29"/>
      <c r="DE345" s="29"/>
    </row>
    <row r="346" spans="1:109" s="91" customFormat="1" ht="9.9499999999999993" customHeight="1">
      <c r="A346" s="417"/>
      <c r="B346" s="628"/>
      <c r="C346" s="629" t="s">
        <v>1014</v>
      </c>
      <c r="D346" s="629"/>
      <c r="E346" s="630"/>
      <c r="F346" s="584"/>
      <c r="G346" s="585"/>
      <c r="H346" s="586"/>
      <c r="I346" s="587"/>
      <c r="J346" s="143"/>
      <c r="K346" s="472"/>
      <c r="L346" s="473"/>
      <c r="M346" s="478"/>
      <c r="N346" s="839"/>
      <c r="O346" s="788"/>
      <c r="P346" s="789"/>
      <c r="Q346" s="790"/>
      <c r="R346" s="799">
        <f>④修繕履歴!M39</f>
        <v>190080</v>
      </c>
      <c r="S346" s="788"/>
      <c r="T346" s="788"/>
      <c r="U346" s="797">
        <f>④修繕履歴!S32</f>
        <v>1285200</v>
      </c>
      <c r="V346" s="788"/>
      <c r="W346" s="800">
        <f>④修繕履歴!W32</f>
        <v>2572900</v>
      </c>
      <c r="X346" s="793"/>
      <c r="Y346" s="801">
        <f>④修繕履歴!AA35</f>
        <v>23564750</v>
      </c>
      <c r="Z346" s="802" t="s">
        <v>1005</v>
      </c>
      <c r="AA346" s="795"/>
      <c r="AB346" s="796"/>
      <c r="AC346" s="608"/>
      <c r="AD346" s="608"/>
      <c r="AE346" s="840"/>
      <c r="AF346" s="841"/>
      <c r="AG346" s="842"/>
      <c r="AH346" s="73"/>
      <c r="AI346" s="73"/>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row>
    <row r="347" spans="1:109" ht="9.9499999999999993" customHeight="1">
      <c r="A347" s="417"/>
      <c r="B347" s="625" t="s">
        <v>833</v>
      </c>
      <c r="C347" s="626" t="s">
        <v>194</v>
      </c>
      <c r="D347" s="626"/>
      <c r="E347" s="627" t="s">
        <v>924</v>
      </c>
      <c r="F347" s="428" t="s">
        <v>829</v>
      </c>
      <c r="G347" s="429">
        <v>45</v>
      </c>
      <c r="H347" s="426">
        <v>418000</v>
      </c>
      <c r="I347" s="427">
        <v>18810000</v>
      </c>
      <c r="J347" s="143" t="s">
        <v>242</v>
      </c>
      <c r="K347" s="472"/>
      <c r="L347" s="473"/>
      <c r="M347" s="478"/>
      <c r="N347" s="839"/>
      <c r="O347" s="797">
        <f>④修繕履歴!I36</f>
        <v>882000</v>
      </c>
      <c r="P347" s="803">
        <f>④修繕履歴!K33</f>
        <v>178500</v>
      </c>
      <c r="Q347" s="790"/>
      <c r="R347" s="791">
        <f>④修繕履歴!M15</f>
        <v>303480</v>
      </c>
      <c r="S347" s="788"/>
      <c r="T347" s="788"/>
      <c r="U347" s="788"/>
      <c r="V347" s="788"/>
      <c r="W347" s="792"/>
      <c r="X347" s="793"/>
      <c r="Y347" s="793">
        <f>④修繕履歴!AA22</f>
        <v>473000</v>
      </c>
      <c r="Z347" s="794"/>
      <c r="AA347" s="795"/>
      <c r="AB347" s="796"/>
      <c r="AC347" s="608"/>
      <c r="AD347" s="608"/>
      <c r="AE347" s="840"/>
      <c r="AF347" s="841"/>
      <c r="AG347" s="842"/>
      <c r="AH347" s="73"/>
      <c r="AI347" s="73"/>
    </row>
    <row r="348" spans="1:109" ht="9.9499999999999993" customHeight="1">
      <c r="A348" s="417"/>
      <c r="B348" s="625" t="s">
        <v>834</v>
      </c>
      <c r="C348" s="626" t="s">
        <v>835</v>
      </c>
      <c r="D348" s="626"/>
      <c r="E348" s="627"/>
      <c r="F348" s="428" t="s">
        <v>554</v>
      </c>
      <c r="G348" s="429">
        <v>1</v>
      </c>
      <c r="H348" s="426">
        <v>50292000</v>
      </c>
      <c r="I348" s="427">
        <v>50292000</v>
      </c>
      <c r="J348" s="143" t="s">
        <v>242</v>
      </c>
      <c r="K348" s="472"/>
      <c r="L348" s="473"/>
      <c r="M348" s="478"/>
      <c r="N348" s="839"/>
      <c r="O348" s="788"/>
      <c r="P348" s="789"/>
      <c r="Q348" s="790"/>
      <c r="R348" s="791"/>
      <c r="S348" s="788"/>
      <c r="T348" s="788"/>
      <c r="U348" s="788"/>
      <c r="V348" s="788"/>
      <c r="W348" s="792"/>
      <c r="X348" s="793"/>
      <c r="Y348" s="793"/>
      <c r="Z348" s="794"/>
      <c r="AA348" s="795"/>
      <c r="AB348" s="796"/>
      <c r="AC348" s="608"/>
      <c r="AD348" s="608"/>
      <c r="AE348" s="840"/>
      <c r="AF348" s="841"/>
      <c r="AG348" s="842"/>
      <c r="AH348" s="73"/>
      <c r="AI348" s="73"/>
    </row>
    <row r="349" spans="1:109" s="91" customFormat="1" ht="9.9499999999999993" customHeight="1">
      <c r="A349" s="417"/>
      <c r="B349" s="625" t="s">
        <v>836</v>
      </c>
      <c r="C349" s="626" t="s">
        <v>837</v>
      </c>
      <c r="D349" s="626"/>
      <c r="E349" s="627"/>
      <c r="F349" s="428" t="s">
        <v>838</v>
      </c>
      <c r="G349" s="429">
        <v>77</v>
      </c>
      <c r="H349" s="426">
        <v>19800</v>
      </c>
      <c r="I349" s="427">
        <v>1524600</v>
      </c>
      <c r="J349" s="143" t="s">
        <v>839</v>
      </c>
      <c r="K349" s="472"/>
      <c r="L349" s="473"/>
      <c r="M349" s="478"/>
      <c r="N349" s="839"/>
      <c r="O349" s="788"/>
      <c r="P349" s="789"/>
      <c r="Q349" s="790"/>
      <c r="R349" s="791"/>
      <c r="S349" s="788"/>
      <c r="T349" s="788">
        <f>④修繕履歴!Q9</f>
        <v>38800</v>
      </c>
      <c r="U349" s="788"/>
      <c r="V349" s="788"/>
      <c r="W349" s="792"/>
      <c r="X349" s="793"/>
      <c r="Y349" s="793"/>
      <c r="Z349" s="794">
        <f>④修繕履歴!AC35</f>
        <v>340680</v>
      </c>
      <c r="AA349" s="795"/>
      <c r="AB349" s="796"/>
      <c r="AC349" s="608"/>
      <c r="AD349" s="608"/>
      <c r="AE349" s="843" t="s">
        <v>1039</v>
      </c>
      <c r="AF349" s="841"/>
      <c r="AG349" s="842"/>
      <c r="AH349" s="73"/>
      <c r="AI349" s="73"/>
      <c r="AJ349" s="29"/>
      <c r="AK349" s="29"/>
      <c r="AL349" s="29"/>
      <c r="AM349" s="29"/>
      <c r="AN349" s="29"/>
      <c r="AO349" s="29"/>
      <c r="AP349" s="29"/>
      <c r="AQ349" s="29"/>
      <c r="AR349" s="29"/>
      <c r="AS349" s="29"/>
      <c r="AT349" s="29"/>
      <c r="AU349" s="29"/>
      <c r="AV349" s="29"/>
      <c r="AW349" s="29"/>
      <c r="AX349" s="29"/>
      <c r="AY349" s="29"/>
      <c r="AZ349" s="29"/>
      <c r="BA349" s="29"/>
      <c r="BB349" s="29"/>
      <c r="BC349" s="29"/>
      <c r="BD349" s="29"/>
      <c r="BE349" s="29"/>
      <c r="BF349" s="29"/>
      <c r="BG349" s="29"/>
      <c r="BH349" s="29"/>
      <c r="BI349" s="29"/>
      <c r="BJ349" s="29"/>
      <c r="BK349" s="29"/>
      <c r="BL349" s="29"/>
      <c r="BM349" s="29"/>
      <c r="BN349" s="29"/>
      <c r="BO349" s="29"/>
      <c r="BP349" s="29"/>
      <c r="BQ349" s="29"/>
      <c r="BR349" s="29"/>
      <c r="BS349" s="29"/>
      <c r="BT349" s="29"/>
      <c r="BU349" s="29"/>
      <c r="BV349" s="29"/>
      <c r="BW349" s="29"/>
      <c r="BX349" s="29"/>
      <c r="BY349" s="29"/>
      <c r="BZ349" s="29"/>
      <c r="CA349" s="29"/>
      <c r="CB349" s="29"/>
      <c r="CC349" s="29"/>
      <c r="CD349" s="29"/>
      <c r="CE349" s="29"/>
      <c r="CF349" s="29"/>
      <c r="CG349" s="29"/>
      <c r="CH349" s="29"/>
      <c r="CI349" s="29"/>
      <c r="CJ349" s="29"/>
      <c r="CK349" s="29"/>
      <c r="CL349" s="29"/>
      <c r="CM349" s="29"/>
      <c r="CN349" s="29"/>
      <c r="CO349" s="29"/>
      <c r="CP349" s="29"/>
      <c r="CQ349" s="29"/>
      <c r="CR349" s="29"/>
      <c r="CS349" s="29"/>
      <c r="CT349" s="29"/>
      <c r="CU349" s="29"/>
      <c r="CV349" s="29"/>
      <c r="CW349" s="29"/>
      <c r="CX349" s="29"/>
      <c r="CY349" s="29"/>
      <c r="CZ349" s="29"/>
      <c r="DA349" s="29"/>
      <c r="DB349" s="29"/>
      <c r="DC349" s="29"/>
      <c r="DD349" s="29"/>
      <c r="DE349" s="29"/>
    </row>
    <row r="350" spans="1:109" s="91" customFormat="1" ht="9.9499999999999993" customHeight="1" thickBot="1">
      <c r="A350" s="417"/>
      <c r="B350" s="1016" t="s">
        <v>678</v>
      </c>
      <c r="C350" s="1017"/>
      <c r="D350" s="1017"/>
      <c r="E350" s="1017"/>
      <c r="F350" s="1017"/>
      <c r="G350" s="1017"/>
      <c r="H350" s="1017"/>
      <c r="I350" s="1017"/>
      <c r="J350" s="1018"/>
      <c r="K350" s="472"/>
      <c r="L350" s="473"/>
      <c r="M350" s="478"/>
      <c r="N350" s="844" t="s">
        <v>1012</v>
      </c>
      <c r="O350" s="845">
        <f>SUM(O341:O349)</f>
        <v>1853250</v>
      </c>
      <c r="P350" s="845">
        <f>SUM(P341:P349)</f>
        <v>621915</v>
      </c>
      <c r="Q350" s="846"/>
      <c r="R350" s="845">
        <f t="shared" ref="R350:Z350" si="182">SUM(R341:R349)</f>
        <v>2367135</v>
      </c>
      <c r="S350" s="845">
        <f t="shared" si="182"/>
        <v>114480</v>
      </c>
      <c r="T350" s="845">
        <f t="shared" si="182"/>
        <v>5109400</v>
      </c>
      <c r="U350" s="845">
        <f t="shared" si="182"/>
        <v>2017016</v>
      </c>
      <c r="V350" s="845">
        <f t="shared" si="182"/>
        <v>0</v>
      </c>
      <c r="W350" s="845">
        <f t="shared" si="182"/>
        <v>2572900</v>
      </c>
      <c r="X350" s="845">
        <f t="shared" si="182"/>
        <v>8090500</v>
      </c>
      <c r="Y350" s="845">
        <f>Y341+Y343+Y347</f>
        <v>2538800</v>
      </c>
      <c r="Z350" s="845">
        <f t="shared" si="182"/>
        <v>1412080</v>
      </c>
      <c r="AA350" s="847">
        <f>SUM(AA341:AA349)</f>
        <v>0</v>
      </c>
      <c r="AB350" s="847">
        <f>SUM(AB341:AB349)</f>
        <v>2876500</v>
      </c>
      <c r="AC350" s="848">
        <f>SUM(N350:AB350)</f>
        <v>29573976</v>
      </c>
      <c r="AD350" s="849">
        <v>0.1</v>
      </c>
      <c r="AE350" s="850">
        <f>AC350*AD350</f>
        <v>2957397.6</v>
      </c>
      <c r="AF350" s="851">
        <v>2025</v>
      </c>
      <c r="AG350" s="852" t="s">
        <v>1013</v>
      </c>
      <c r="AH350" s="73"/>
      <c r="AI350" s="73"/>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29"/>
      <c r="BS350" s="29"/>
      <c r="BT350" s="29"/>
      <c r="BU350" s="29"/>
      <c r="BV350" s="29"/>
      <c r="BW350" s="29"/>
      <c r="BX350" s="29"/>
      <c r="BY350" s="29"/>
      <c r="BZ350" s="29"/>
      <c r="CA350" s="29"/>
      <c r="CB350" s="29"/>
      <c r="CC350" s="29"/>
      <c r="CD350" s="29"/>
      <c r="CE350" s="29"/>
      <c r="CF350" s="29"/>
      <c r="CG350" s="29"/>
      <c r="CH350" s="29"/>
      <c r="CI350" s="29"/>
      <c r="CJ350" s="29"/>
      <c r="CK350" s="29"/>
      <c r="CL350" s="29"/>
      <c r="CM350" s="29"/>
      <c r="CN350" s="29"/>
      <c r="CO350" s="29"/>
      <c r="CP350" s="29"/>
      <c r="CQ350" s="29"/>
      <c r="CR350" s="29"/>
      <c r="CS350" s="29"/>
      <c r="CT350" s="29"/>
      <c r="CU350" s="29"/>
      <c r="CV350" s="29"/>
      <c r="CW350" s="29"/>
      <c r="CX350" s="29"/>
      <c r="CY350" s="29"/>
      <c r="CZ350" s="29"/>
      <c r="DA350" s="29"/>
      <c r="DB350" s="29"/>
      <c r="DC350" s="29"/>
      <c r="DD350" s="29"/>
      <c r="DE350" s="29"/>
    </row>
    <row r="351" spans="1:109" ht="9.9499999999999993" customHeight="1">
      <c r="A351" s="417"/>
      <c r="B351" s="1023" t="s">
        <v>224</v>
      </c>
      <c r="C351" s="1023"/>
      <c r="D351" s="1023"/>
      <c r="E351" s="430"/>
      <c r="F351" s="430"/>
      <c r="G351" s="431"/>
      <c r="H351" s="432" t="s">
        <v>549</v>
      </c>
      <c r="I351" s="433">
        <v>159005000</v>
      </c>
      <c r="J351" s="430"/>
      <c r="K351" s="474"/>
      <c r="L351" s="475"/>
      <c r="M351" s="480"/>
      <c r="N351" s="816"/>
      <c r="O351" s="817"/>
      <c r="P351" s="818"/>
      <c r="Q351" s="481"/>
      <c r="R351" s="1052"/>
      <c r="S351" s="1053"/>
      <c r="T351" s="1053"/>
      <c r="U351" s="1053"/>
      <c r="V351" s="1053"/>
      <c r="W351" s="1053"/>
      <c r="X351" s="1054"/>
      <c r="Y351" s="819"/>
      <c r="Z351" s="820"/>
      <c r="AA351" s="821"/>
      <c r="AB351" s="822"/>
      <c r="AC351" s="823"/>
      <c r="AD351" s="823"/>
      <c r="AE351" s="614"/>
      <c r="AF351" s="612"/>
      <c r="AG351" s="616"/>
      <c r="AH351" s="73">
        <v>0</v>
      </c>
      <c r="AI351" s="73">
        <v>0</v>
      </c>
    </row>
    <row r="352" spans="1:109" ht="9.9499999999999993" customHeight="1">
      <c r="A352" s="417"/>
      <c r="B352" s="1019" t="s">
        <v>195</v>
      </c>
      <c r="C352" s="142" t="s">
        <v>196</v>
      </c>
      <c r="D352" s="142"/>
      <c r="E352" s="142" t="s">
        <v>197</v>
      </c>
      <c r="F352" s="143" t="s">
        <v>840</v>
      </c>
      <c r="G352" s="144">
        <v>7</v>
      </c>
      <c r="H352" s="422">
        <v>715000</v>
      </c>
      <c r="I352" s="419">
        <v>5005000</v>
      </c>
      <c r="J352" s="143" t="s">
        <v>247</v>
      </c>
      <c r="K352" s="472"/>
      <c r="L352" s="473"/>
      <c r="M352" s="478"/>
      <c r="N352" s="574"/>
      <c r="O352" s="546"/>
      <c r="P352" s="575"/>
      <c r="Q352" s="479"/>
      <c r="R352" s="545"/>
      <c r="S352" s="546"/>
      <c r="T352" s="546"/>
      <c r="U352" s="546"/>
      <c r="V352" s="546"/>
      <c r="W352" s="544"/>
      <c r="X352" s="551"/>
      <c r="Y352" s="551"/>
      <c r="Z352" s="563"/>
      <c r="AA352" s="604"/>
      <c r="AB352" s="638"/>
      <c r="AC352" s="608"/>
      <c r="AD352" s="608"/>
      <c r="AE352" s="531"/>
      <c r="AF352" s="613"/>
      <c r="AG352" s="615"/>
      <c r="AH352" s="73">
        <v>0</v>
      </c>
      <c r="AI352" s="73">
        <v>0</v>
      </c>
    </row>
    <row r="353" spans="1:109" ht="9.9499999999999993" customHeight="1">
      <c r="A353" s="417"/>
      <c r="B353" s="1024"/>
      <c r="C353" s="142" t="s">
        <v>198</v>
      </c>
      <c r="D353" s="142"/>
      <c r="E353" s="434" t="s">
        <v>199</v>
      </c>
      <c r="F353" s="143" t="s">
        <v>840</v>
      </c>
      <c r="G353" s="144">
        <v>7</v>
      </c>
      <c r="H353" s="419">
        <v>22000000</v>
      </c>
      <c r="I353" s="419">
        <v>154000000</v>
      </c>
      <c r="J353" s="143" t="s">
        <v>242</v>
      </c>
      <c r="K353" s="472"/>
      <c r="L353" s="473"/>
      <c r="M353" s="478"/>
      <c r="N353" s="574"/>
      <c r="O353" s="546"/>
      <c r="P353" s="575"/>
      <c r="Q353" s="479"/>
      <c r="R353" s="545"/>
      <c r="S353" s="546"/>
      <c r="T353" s="546"/>
      <c r="U353" s="546"/>
      <c r="V353" s="546"/>
      <c r="W353" s="544"/>
      <c r="X353" s="551"/>
      <c r="Y353" s="588">
        <f>④修繕履歴!AA34</f>
        <v>1636800</v>
      </c>
      <c r="Z353" s="563"/>
      <c r="AA353" s="604"/>
      <c r="AB353" s="638"/>
      <c r="AC353" s="608"/>
      <c r="AD353" s="608"/>
      <c r="AE353" s="531">
        <f>Y353</f>
        <v>1636800</v>
      </c>
      <c r="AF353" s="613">
        <v>2022</v>
      </c>
      <c r="AG353" s="615">
        <v>18</v>
      </c>
      <c r="AH353" s="73">
        <v>0</v>
      </c>
      <c r="AI353" s="73">
        <v>0</v>
      </c>
    </row>
    <row r="354" spans="1:109" ht="9.9499999999999993" customHeight="1">
      <c r="A354" s="417"/>
      <c r="B354" s="425" t="s">
        <v>979</v>
      </c>
      <c r="C354" s="490" t="s">
        <v>980</v>
      </c>
      <c r="D354" s="142"/>
      <c r="E354" s="434"/>
      <c r="F354" s="143"/>
      <c r="G354" s="144"/>
      <c r="H354" s="419"/>
      <c r="I354" s="419"/>
      <c r="J354" s="143"/>
      <c r="K354" s="472"/>
      <c r="L354" s="473"/>
      <c r="M354" s="478"/>
      <c r="N354" s="574"/>
      <c r="O354" s="546"/>
      <c r="P354" s="575"/>
      <c r="Q354" s="479"/>
      <c r="R354" s="545"/>
      <c r="S354" s="546"/>
      <c r="T354" s="546">
        <f>④修繕履歴!Q12</f>
        <v>50760</v>
      </c>
      <c r="U354" s="546"/>
      <c r="V354" s="546"/>
      <c r="W354" s="544"/>
      <c r="X354" s="551">
        <f>④修繕履歴!Y7</f>
        <v>121000</v>
      </c>
      <c r="Y354" s="551">
        <f>④修繕履歴!AA12</f>
        <v>113256</v>
      </c>
      <c r="Z354" s="563"/>
      <c r="AA354" s="604"/>
      <c r="AB354" s="638"/>
      <c r="AC354" s="608"/>
      <c r="AD354" s="608"/>
      <c r="AE354" s="531">
        <f>X354+Y354+T354</f>
        <v>285016</v>
      </c>
      <c r="AF354" s="613">
        <v>2022</v>
      </c>
      <c r="AG354" s="615">
        <v>12</v>
      </c>
      <c r="AH354" s="73"/>
      <c r="AI354" s="73"/>
    </row>
    <row r="355" spans="1:109" ht="9.9499999999999993" customHeight="1">
      <c r="A355" s="417"/>
      <c r="B355" s="1023" t="s">
        <v>248</v>
      </c>
      <c r="C355" s="1013"/>
      <c r="D355" s="1013"/>
      <c r="E355" s="126"/>
      <c r="F355" s="126"/>
      <c r="G355" s="421"/>
      <c r="H355" s="412" t="s">
        <v>549</v>
      </c>
      <c r="I355" s="413">
        <v>0</v>
      </c>
      <c r="J355" s="126"/>
      <c r="K355" s="474"/>
      <c r="L355" s="475"/>
      <c r="M355" s="480"/>
      <c r="N355" s="576"/>
      <c r="O355" s="548"/>
      <c r="P355" s="577"/>
      <c r="Q355" s="481"/>
      <c r="R355" s="556"/>
      <c r="S355" s="557"/>
      <c r="T355" s="557"/>
      <c r="U355" s="557"/>
      <c r="V355" s="557"/>
      <c r="W355" s="1039"/>
      <c r="X355" s="1041"/>
      <c r="Y355" s="552"/>
      <c r="Z355" s="564"/>
      <c r="AA355" s="606"/>
      <c r="AB355" s="640"/>
      <c r="AC355" s="609"/>
      <c r="AD355" s="609"/>
      <c r="AE355" s="614"/>
      <c r="AF355" s="612"/>
      <c r="AG355" s="616"/>
      <c r="AH355" s="73">
        <v>0</v>
      </c>
      <c r="AI355" s="73">
        <v>0</v>
      </c>
    </row>
    <row r="356" spans="1:109" s="91" customFormat="1" ht="9.9499999999999993" customHeight="1">
      <c r="A356" s="417"/>
      <c r="B356" s="435" t="s">
        <v>200</v>
      </c>
      <c r="C356" s="436"/>
      <c r="D356" s="436"/>
      <c r="E356" s="436" t="s">
        <v>201</v>
      </c>
      <c r="F356" s="437"/>
      <c r="G356" s="438">
        <v>0</v>
      </c>
      <c r="H356" s="439">
        <v>0</v>
      </c>
      <c r="I356" s="440">
        <v>0</v>
      </c>
      <c r="J356" s="437" t="s">
        <v>249</v>
      </c>
      <c r="K356" s="472"/>
      <c r="L356" s="473"/>
      <c r="M356" s="478"/>
      <c r="N356" s="574"/>
      <c r="O356" s="546"/>
      <c r="P356" s="575"/>
      <c r="Q356" s="479"/>
      <c r="R356" s="545"/>
      <c r="S356" s="546"/>
      <c r="T356" s="546"/>
      <c r="U356" s="546"/>
      <c r="V356" s="546"/>
      <c r="W356" s="544"/>
      <c r="X356" s="551"/>
      <c r="Y356" s="551"/>
      <c r="Z356" s="563"/>
      <c r="AA356" s="604"/>
      <c r="AB356" s="638"/>
      <c r="AC356" s="608"/>
      <c r="AD356" s="608"/>
      <c r="AE356" s="531"/>
      <c r="AF356" s="613"/>
      <c r="AG356" s="615"/>
      <c r="AH356" s="73">
        <v>0</v>
      </c>
      <c r="AI356" s="73">
        <v>0</v>
      </c>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c r="CX356" s="29"/>
      <c r="CY356" s="29"/>
      <c r="CZ356" s="29"/>
      <c r="DA356" s="29"/>
      <c r="DB356" s="29"/>
      <c r="DC356" s="29"/>
      <c r="DD356" s="29"/>
      <c r="DE356" s="29"/>
    </row>
    <row r="357" spans="1:109" ht="9.9499999999999993" customHeight="1" thickBot="1">
      <c r="A357" s="464"/>
      <c r="B357" s="465" t="s">
        <v>202</v>
      </c>
      <c r="C357" s="466" t="s">
        <v>559</v>
      </c>
      <c r="D357" s="466"/>
      <c r="E357" s="466" t="s">
        <v>203</v>
      </c>
      <c r="F357" s="467"/>
      <c r="G357" s="468">
        <v>0</v>
      </c>
      <c r="H357" s="469">
        <v>0</v>
      </c>
      <c r="I357" s="470">
        <v>0</v>
      </c>
      <c r="J357" s="471" t="s">
        <v>250</v>
      </c>
      <c r="K357" s="472"/>
      <c r="L357" s="473"/>
      <c r="M357" s="478"/>
      <c r="N357" s="574"/>
      <c r="O357" s="546"/>
      <c r="P357" s="575"/>
      <c r="Q357" s="479"/>
      <c r="R357" s="545"/>
      <c r="S357" s="546"/>
      <c r="T357" s="546"/>
      <c r="U357" s="546"/>
      <c r="V357" s="546"/>
      <c r="W357" s="544"/>
      <c r="X357" s="551"/>
      <c r="Y357" s="551"/>
      <c r="Z357" s="563"/>
      <c r="AA357" s="604"/>
      <c r="AB357" s="638"/>
      <c r="AC357" s="608"/>
      <c r="AD357" s="608"/>
      <c r="AE357" s="531"/>
      <c r="AF357" s="613"/>
      <c r="AG357" s="615"/>
      <c r="AH357" s="73">
        <v>0</v>
      </c>
      <c r="AI357" s="73">
        <v>0</v>
      </c>
    </row>
    <row r="358" spans="1:109" ht="9.9499999999999993" customHeight="1">
      <c r="A358" s="417"/>
      <c r="B358" s="365" t="s">
        <v>204</v>
      </c>
      <c r="C358" s="457" t="s">
        <v>560</v>
      </c>
      <c r="D358" s="458"/>
      <c r="E358" s="458"/>
      <c r="F358" s="459"/>
      <c r="G358" s="460">
        <v>45</v>
      </c>
      <c r="H358" s="461">
        <v>61.5</v>
      </c>
      <c r="I358" s="462" t="s">
        <v>561</v>
      </c>
      <c r="J358" s="463"/>
      <c r="K358" s="472"/>
      <c r="L358" s="473"/>
      <c r="M358" s="483"/>
      <c r="N358" s="551"/>
      <c r="O358" s="546"/>
      <c r="P358" s="575"/>
      <c r="Q358" s="479"/>
      <c r="R358" s="545"/>
      <c r="S358" s="546"/>
      <c r="T358" s="546"/>
      <c r="U358" s="546"/>
      <c r="V358" s="546"/>
      <c r="W358" s="551"/>
      <c r="X358" s="551"/>
      <c r="Y358" s="551"/>
      <c r="Z358" s="563"/>
      <c r="AA358" s="604"/>
      <c r="AB358" s="638"/>
      <c r="AC358" s="608"/>
      <c r="AD358" s="608"/>
      <c r="AE358" s="531"/>
      <c r="AF358" s="613"/>
      <c r="AG358" s="617"/>
      <c r="AH358" s="73">
        <f t="shared" ref="AH358:AH367" si="183">IFERROR(SUM(S358:Y358), "")</f>
        <v>0</v>
      </c>
      <c r="AI358" s="73">
        <f t="shared" ref="AI358:AI367" si="184">IFERROR(SUM(AC358:AF358), "")</f>
        <v>0</v>
      </c>
    </row>
    <row r="359" spans="1:109" ht="9.9499999999999993" customHeight="1">
      <c r="A359" s="417"/>
      <c r="B359" s="336" t="s">
        <v>251</v>
      </c>
      <c r="C359" s="142" t="s">
        <v>562</v>
      </c>
      <c r="D359" s="441"/>
      <c r="E359" s="142" t="s">
        <v>563</v>
      </c>
      <c r="F359" s="441"/>
      <c r="G359" s="446"/>
      <c r="H359" s="442"/>
      <c r="I359" s="441"/>
      <c r="J359" s="441"/>
      <c r="K359" s="472"/>
      <c r="L359" s="473"/>
      <c r="M359" s="483"/>
      <c r="N359" s="551"/>
      <c r="O359" s="546"/>
      <c r="P359" s="575"/>
      <c r="Q359" s="479"/>
      <c r="R359" s="545"/>
      <c r="S359" s="546"/>
      <c r="T359" s="546"/>
      <c r="U359" s="546"/>
      <c r="V359" s="546"/>
      <c r="W359" s="551"/>
      <c r="X359" s="551"/>
      <c r="Y359" s="551"/>
      <c r="Z359" s="563"/>
      <c r="AA359" s="604"/>
      <c r="AB359" s="638"/>
      <c r="AC359" s="608"/>
      <c r="AD359" s="608"/>
      <c r="AE359" s="531"/>
      <c r="AF359" s="613"/>
      <c r="AG359" s="617"/>
      <c r="AH359" s="73">
        <f t="shared" si="183"/>
        <v>0</v>
      </c>
      <c r="AI359" s="73">
        <f t="shared" si="184"/>
        <v>0</v>
      </c>
    </row>
    <row r="360" spans="1:109" ht="9.9499999999999993" customHeight="1">
      <c r="A360" s="417"/>
      <c r="B360" s="336" t="s">
        <v>205</v>
      </c>
      <c r="C360" s="142" t="s">
        <v>206</v>
      </c>
      <c r="D360" s="441"/>
      <c r="E360" s="441"/>
      <c r="F360" s="442"/>
      <c r="G360" s="443">
        <v>45</v>
      </c>
      <c r="H360" s="444">
        <v>41</v>
      </c>
      <c r="I360" s="445" t="s">
        <v>564</v>
      </c>
      <c r="J360" s="143"/>
      <c r="K360" s="472"/>
      <c r="L360" s="473"/>
      <c r="M360" s="483"/>
      <c r="N360" s="551"/>
      <c r="O360" s="546"/>
      <c r="P360" s="575"/>
      <c r="Q360" s="479"/>
      <c r="R360" s="545"/>
      <c r="S360" s="546"/>
      <c r="T360" s="546"/>
      <c r="U360" s="546"/>
      <c r="V360" s="546"/>
      <c r="W360" s="551"/>
      <c r="X360" s="551"/>
      <c r="Y360" s="551"/>
      <c r="Z360" s="563"/>
      <c r="AA360" s="604"/>
      <c r="AB360" s="638"/>
      <c r="AC360" s="608"/>
      <c r="AD360" s="608"/>
      <c r="AE360" s="531"/>
      <c r="AF360" s="613"/>
      <c r="AG360" s="617"/>
      <c r="AH360" s="73">
        <f t="shared" si="183"/>
        <v>0</v>
      </c>
      <c r="AI360" s="73">
        <f t="shared" si="184"/>
        <v>0</v>
      </c>
    </row>
    <row r="361" spans="1:109" ht="9.9499999999999993" customHeight="1">
      <c r="A361" s="417"/>
      <c r="B361" s="336" t="s">
        <v>207</v>
      </c>
      <c r="C361" s="142" t="s">
        <v>208</v>
      </c>
      <c r="D361" s="441"/>
      <c r="E361" s="441"/>
      <c r="F361" s="441"/>
      <c r="G361" s="446"/>
      <c r="H361" s="442"/>
      <c r="I361" s="441"/>
      <c r="J361" s="441"/>
      <c r="K361" s="472"/>
      <c r="L361" s="473"/>
      <c r="M361" s="483"/>
      <c r="N361" s="551"/>
      <c r="O361" s="546"/>
      <c r="P361" s="575"/>
      <c r="Q361" s="479"/>
      <c r="R361" s="545"/>
      <c r="S361" s="546"/>
      <c r="T361" s="546"/>
      <c r="U361" s="546"/>
      <c r="V361" s="546"/>
      <c r="W361" s="551"/>
      <c r="X361" s="551"/>
      <c r="Y361" s="551"/>
      <c r="Z361" s="563"/>
      <c r="AA361" s="604"/>
      <c r="AB361" s="638"/>
      <c r="AC361" s="608"/>
      <c r="AD361" s="608"/>
      <c r="AE361" s="531"/>
      <c r="AF361" s="613"/>
      <c r="AG361" s="617"/>
      <c r="AH361" s="73">
        <f t="shared" si="183"/>
        <v>0</v>
      </c>
      <c r="AI361" s="73">
        <f t="shared" si="184"/>
        <v>0</v>
      </c>
    </row>
    <row r="362" spans="1:109" s="91" customFormat="1" ht="9.9499999999999993" customHeight="1">
      <c r="A362" s="417"/>
      <c r="B362" s="1013" t="s">
        <v>229</v>
      </c>
      <c r="C362" s="1013"/>
      <c r="D362" s="1013"/>
      <c r="E362" s="447"/>
      <c r="F362" s="447"/>
      <c r="G362" s="448"/>
      <c r="H362" s="449" t="s">
        <v>549</v>
      </c>
      <c r="I362" s="175">
        <v>0</v>
      </c>
      <c r="J362" s="447"/>
      <c r="K362" s="474"/>
      <c r="L362" s="475"/>
      <c r="M362" s="484"/>
      <c r="N362" s="552"/>
      <c r="O362" s="548"/>
      <c r="P362" s="577"/>
      <c r="Q362" s="481"/>
      <c r="R362" s="1038"/>
      <c r="S362" s="1039"/>
      <c r="T362" s="1039"/>
      <c r="U362" s="1039"/>
      <c r="V362" s="1039"/>
      <c r="W362" s="1039"/>
      <c r="X362" s="1041"/>
      <c r="Y362" s="552"/>
      <c r="Z362" s="564"/>
      <c r="AA362" s="606"/>
      <c r="AB362" s="639"/>
      <c r="AC362" s="609"/>
      <c r="AD362" s="609"/>
      <c r="AE362" s="614"/>
      <c r="AF362" s="612"/>
      <c r="AG362" s="618"/>
      <c r="AH362" s="73">
        <f t="shared" si="183"/>
        <v>0</v>
      </c>
      <c r="AI362" s="73">
        <f t="shared" si="184"/>
        <v>0</v>
      </c>
      <c r="AJ362" s="29"/>
      <c r="AK362" s="29"/>
      <c r="AL362" s="29"/>
      <c r="AM362" s="29"/>
      <c r="AN362" s="29"/>
      <c r="AO362" s="29"/>
      <c r="AP362" s="29"/>
      <c r="AQ362" s="29"/>
      <c r="AR362" s="29"/>
      <c r="AS362" s="29"/>
      <c r="AT362" s="29"/>
      <c r="AU362" s="29"/>
      <c r="AV362" s="29"/>
      <c r="AW362" s="29"/>
      <c r="AX362" s="29"/>
      <c r="AY362" s="29"/>
      <c r="AZ362" s="29"/>
      <c r="BA362" s="29"/>
      <c r="BB362" s="29"/>
      <c r="BC362" s="29"/>
      <c r="BD362" s="29"/>
      <c r="BE362" s="29"/>
      <c r="BF362" s="29"/>
      <c r="BG362" s="29"/>
      <c r="BH362" s="29"/>
      <c r="BI362" s="29"/>
      <c r="BJ362" s="29"/>
      <c r="BK362" s="29"/>
      <c r="BL362" s="29"/>
      <c r="BM362" s="29"/>
      <c r="BN362" s="29"/>
      <c r="BO362" s="29"/>
      <c r="BP362" s="29"/>
      <c r="BQ362" s="29"/>
      <c r="BR362" s="29"/>
      <c r="BS362" s="29"/>
      <c r="BT362" s="29"/>
      <c r="BU362" s="29"/>
      <c r="BV362" s="29"/>
      <c r="BW362" s="29"/>
      <c r="BX362" s="29"/>
      <c r="BY362" s="29"/>
      <c r="BZ362" s="29"/>
      <c r="CA362" s="29"/>
      <c r="CB362" s="29"/>
      <c r="CC362" s="29"/>
      <c r="CD362" s="29"/>
      <c r="CE362" s="29"/>
      <c r="CF362" s="29"/>
      <c r="CG362" s="29"/>
      <c r="CH362" s="29"/>
      <c r="CI362" s="29"/>
      <c r="CJ362" s="29"/>
      <c r="CK362" s="29"/>
      <c r="CL362" s="29"/>
      <c r="CM362" s="29"/>
      <c r="CN362" s="29"/>
      <c r="CO362" s="29"/>
      <c r="CP362" s="29"/>
      <c r="CQ362" s="29"/>
      <c r="CR362" s="29"/>
      <c r="CS362" s="29"/>
      <c r="CT362" s="29"/>
      <c r="CU362" s="29"/>
      <c r="CV362" s="29"/>
      <c r="CW362" s="29"/>
      <c r="CX362" s="29"/>
      <c r="CY362" s="29"/>
      <c r="CZ362" s="29"/>
      <c r="DA362" s="29"/>
      <c r="DB362" s="29"/>
      <c r="DC362" s="29"/>
      <c r="DD362" s="29"/>
      <c r="DE362" s="29"/>
    </row>
    <row r="363" spans="1:109" ht="9.9499999999999993" customHeight="1">
      <c r="A363" s="417"/>
      <c r="B363" s="336" t="s">
        <v>209</v>
      </c>
      <c r="C363" s="142" t="s">
        <v>565</v>
      </c>
      <c r="D363" s="441"/>
      <c r="E363" s="441"/>
      <c r="F363" s="442"/>
      <c r="G363" s="443">
        <v>45</v>
      </c>
      <c r="H363" s="444">
        <v>11.48</v>
      </c>
      <c r="I363" s="450">
        <v>516.6</v>
      </c>
      <c r="J363" s="143"/>
      <c r="K363" s="472"/>
      <c r="L363" s="473"/>
      <c r="M363" s="483"/>
      <c r="N363" s="551"/>
      <c r="O363" s="546"/>
      <c r="P363" s="575"/>
      <c r="Q363" s="479"/>
      <c r="R363" s="545"/>
      <c r="S363" s="546"/>
      <c r="T363" s="546"/>
      <c r="U363" s="546"/>
      <c r="V363" s="546"/>
      <c r="W363" s="551"/>
      <c r="X363" s="551"/>
      <c r="Y363" s="551"/>
      <c r="Z363" s="563"/>
      <c r="AA363" s="604"/>
      <c r="AB363" s="638"/>
      <c r="AC363" s="608"/>
      <c r="AD363" s="608"/>
      <c r="AE363" s="531"/>
      <c r="AF363" s="613"/>
      <c r="AG363" s="617"/>
      <c r="AH363" s="73">
        <f t="shared" si="183"/>
        <v>0</v>
      </c>
      <c r="AI363" s="73">
        <f t="shared" si="184"/>
        <v>0</v>
      </c>
    </row>
    <row r="364" spans="1:109" s="91" customFormat="1" ht="9" customHeight="1">
      <c r="A364" s="417"/>
      <c r="B364" s="1013" t="s">
        <v>230</v>
      </c>
      <c r="C364" s="1013"/>
      <c r="D364" s="1013"/>
      <c r="E364" s="447"/>
      <c r="F364" s="447"/>
      <c r="G364" s="448"/>
      <c r="H364" s="449" t="s">
        <v>549</v>
      </c>
      <c r="I364" s="175">
        <v>0</v>
      </c>
      <c r="J364" s="447"/>
      <c r="K364" s="474"/>
      <c r="L364" s="475"/>
      <c r="M364" s="484"/>
      <c r="N364" s="552"/>
      <c r="O364" s="548"/>
      <c r="P364" s="577"/>
      <c r="Q364" s="481"/>
      <c r="R364" s="1038"/>
      <c r="S364" s="1039"/>
      <c r="T364" s="1039"/>
      <c r="U364" s="1039"/>
      <c r="V364" s="1039"/>
      <c r="W364" s="1039"/>
      <c r="X364" s="1041"/>
      <c r="Y364" s="552"/>
      <c r="Z364" s="564"/>
      <c r="AA364" s="606"/>
      <c r="AB364" s="639"/>
      <c r="AC364" s="609"/>
      <c r="AD364" s="609"/>
      <c r="AE364" s="614"/>
      <c r="AF364" s="612"/>
      <c r="AG364" s="618"/>
      <c r="AH364" s="73">
        <f t="shared" si="183"/>
        <v>0</v>
      </c>
      <c r="AI364" s="73">
        <f t="shared" si="184"/>
        <v>0</v>
      </c>
      <c r="AJ364" s="29"/>
      <c r="AK364" s="29"/>
      <c r="AL364" s="29"/>
      <c r="AM364" s="29"/>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c r="BL364" s="29"/>
      <c r="BM364" s="29"/>
      <c r="BN364" s="29"/>
      <c r="BO364" s="29"/>
      <c r="BP364" s="29"/>
      <c r="BQ364" s="29"/>
      <c r="BR364" s="29"/>
      <c r="BS364" s="29"/>
      <c r="BT364" s="29"/>
      <c r="BU364" s="29"/>
      <c r="BV364" s="29"/>
      <c r="BW364" s="29"/>
      <c r="BX364" s="29"/>
      <c r="BY364" s="29"/>
      <c r="BZ364" s="29"/>
      <c r="CA364" s="29"/>
      <c r="CB364" s="29"/>
      <c r="CC364" s="29"/>
      <c r="CD364" s="29"/>
      <c r="CE364" s="29"/>
      <c r="CF364" s="29"/>
      <c r="CG364" s="29"/>
      <c r="CH364" s="29"/>
      <c r="CI364" s="29"/>
      <c r="CJ364" s="29"/>
      <c r="CK364" s="29"/>
      <c r="CL364" s="29"/>
      <c r="CM364" s="29"/>
      <c r="CN364" s="29"/>
      <c r="CO364" s="29"/>
      <c r="CP364" s="29"/>
      <c r="CQ364" s="29"/>
      <c r="CR364" s="29"/>
      <c r="CS364" s="29"/>
      <c r="CT364" s="29"/>
      <c r="CU364" s="29"/>
      <c r="CV364" s="29"/>
      <c r="CW364" s="29"/>
      <c r="CX364" s="29"/>
      <c r="CY364" s="29"/>
      <c r="CZ364" s="29"/>
      <c r="DA364" s="29"/>
      <c r="DB364" s="29"/>
      <c r="DC364" s="29"/>
      <c r="DD364" s="29"/>
      <c r="DE364" s="29"/>
    </row>
    <row r="365" spans="1:109" ht="9" customHeight="1">
      <c r="A365" s="417"/>
      <c r="B365" s="336" t="s">
        <v>566</v>
      </c>
      <c r="C365" s="441"/>
      <c r="D365" s="142"/>
      <c r="E365" s="441"/>
      <c r="F365" s="441"/>
      <c r="G365" s="446"/>
      <c r="H365" s="441"/>
      <c r="I365" s="441"/>
      <c r="J365" s="441"/>
      <c r="K365" s="472"/>
      <c r="L365" s="473"/>
      <c r="M365" s="483"/>
      <c r="N365" s="551"/>
      <c r="O365" s="546"/>
      <c r="P365" s="575"/>
      <c r="Q365" s="479"/>
      <c r="R365" s="545"/>
      <c r="S365" s="546"/>
      <c r="T365" s="546"/>
      <c r="U365" s="546"/>
      <c r="V365" s="546"/>
      <c r="W365" s="551"/>
      <c r="X365" s="551"/>
      <c r="Y365" s="551"/>
      <c r="Z365" s="563"/>
      <c r="AA365" s="604"/>
      <c r="AB365" s="638"/>
      <c r="AC365" s="608"/>
      <c r="AD365" s="608"/>
      <c r="AE365" s="531"/>
      <c r="AF365" s="613"/>
      <c r="AG365" s="617"/>
      <c r="AH365" s="73">
        <f t="shared" si="183"/>
        <v>0</v>
      </c>
      <c r="AI365" s="73">
        <f t="shared" si="184"/>
        <v>0</v>
      </c>
    </row>
    <row r="366" spans="1:109" ht="9" customHeight="1">
      <c r="A366" s="417"/>
      <c r="B366" s="336" t="s">
        <v>567</v>
      </c>
      <c r="C366" s="441"/>
      <c r="D366" s="142"/>
      <c r="E366" s="441"/>
      <c r="F366" s="441"/>
      <c r="G366" s="446"/>
      <c r="H366" s="441"/>
      <c r="I366" s="441"/>
      <c r="J366" s="441"/>
      <c r="K366" s="472"/>
      <c r="L366" s="473"/>
      <c r="M366" s="483"/>
      <c r="N366" s="551"/>
      <c r="O366" s="546"/>
      <c r="P366" s="575"/>
      <c r="Q366" s="479"/>
      <c r="R366" s="545"/>
      <c r="S366" s="546"/>
      <c r="T366" s="546"/>
      <c r="U366" s="546"/>
      <c r="V366" s="546"/>
      <c r="W366" s="551"/>
      <c r="X366" s="551"/>
      <c r="Y366" s="551"/>
      <c r="Z366" s="563"/>
      <c r="AA366" s="604"/>
      <c r="AB366" s="638"/>
      <c r="AC366" s="608"/>
      <c r="AD366" s="608"/>
      <c r="AE366" s="531"/>
      <c r="AF366" s="613"/>
      <c r="AG366" s="617"/>
      <c r="AH366" s="73">
        <f t="shared" si="183"/>
        <v>0</v>
      </c>
      <c r="AI366" s="73">
        <f t="shared" si="184"/>
        <v>0</v>
      </c>
    </row>
    <row r="367" spans="1:109" ht="9" customHeight="1">
      <c r="A367" s="417"/>
      <c r="B367" s="336" t="s">
        <v>568</v>
      </c>
      <c r="C367" s="441"/>
      <c r="D367" s="142"/>
      <c r="E367" s="441"/>
      <c r="F367" s="441"/>
      <c r="G367" s="446"/>
      <c r="H367" s="441"/>
      <c r="I367" s="441"/>
      <c r="J367" s="441"/>
      <c r="K367" s="472"/>
      <c r="L367" s="473"/>
      <c r="M367" s="483"/>
      <c r="N367" s="551"/>
      <c r="O367" s="546"/>
      <c r="P367" s="575"/>
      <c r="Q367" s="479"/>
      <c r="R367" s="545"/>
      <c r="S367" s="546"/>
      <c r="T367" s="546"/>
      <c r="U367" s="546"/>
      <c r="V367" s="546"/>
      <c r="W367" s="551"/>
      <c r="X367" s="551"/>
      <c r="Y367" s="551"/>
      <c r="Z367" s="563"/>
      <c r="AA367" s="604"/>
      <c r="AB367" s="638"/>
      <c r="AC367" s="608"/>
      <c r="AD367" s="608"/>
      <c r="AE367" s="531"/>
      <c r="AF367" s="613"/>
      <c r="AG367" s="617"/>
      <c r="AH367" s="73">
        <f t="shared" si="183"/>
        <v>0</v>
      </c>
      <c r="AI367" s="73">
        <f t="shared" si="184"/>
        <v>0</v>
      </c>
    </row>
    <row r="368" spans="1:109" ht="9" customHeight="1">
      <c r="A368" s="451"/>
      <c r="B368" s="336" t="s">
        <v>569</v>
      </c>
      <c r="C368" s="441"/>
      <c r="D368" s="142"/>
      <c r="E368" s="441"/>
      <c r="F368" s="441"/>
      <c r="G368" s="446"/>
      <c r="H368" s="441"/>
      <c r="I368" s="441"/>
      <c r="J368" s="441"/>
      <c r="K368" s="472"/>
      <c r="L368" s="473"/>
      <c r="M368" s="483"/>
      <c r="N368" s="551"/>
      <c r="O368" s="546"/>
      <c r="P368" s="575"/>
      <c r="Q368" s="479"/>
      <c r="R368" s="545"/>
      <c r="S368" s="546"/>
      <c r="T368" s="546"/>
      <c r="U368" s="546"/>
      <c r="V368" s="546"/>
      <c r="W368" s="551"/>
      <c r="X368" s="551"/>
      <c r="Y368" s="551"/>
      <c r="Z368" s="563"/>
      <c r="AA368" s="604"/>
      <c r="AB368" s="638"/>
      <c r="AC368" s="608"/>
      <c r="AD368" s="608"/>
      <c r="AE368" s="531"/>
      <c r="AF368" s="613"/>
      <c r="AG368" s="617"/>
      <c r="AH368" s="73"/>
      <c r="AI368" s="73"/>
    </row>
    <row r="369" spans="1:1024" s="510" customFormat="1" ht="16.350000000000001" customHeight="1" thickBot="1">
      <c r="A369" s="1014" t="s">
        <v>252</v>
      </c>
      <c r="B369" s="1014"/>
      <c r="C369" s="1014"/>
      <c r="D369" s="1014"/>
      <c r="E369" s="1014"/>
      <c r="F369" s="1014"/>
      <c r="G369" s="1014"/>
      <c r="H369" s="1014"/>
      <c r="I369" s="1014"/>
      <c r="J369" s="1014"/>
      <c r="K369" s="518"/>
      <c r="L369" s="519"/>
      <c r="M369" s="520"/>
      <c r="N369" s="554"/>
      <c r="O369" s="554"/>
      <c r="P369" s="755"/>
      <c r="Q369" s="754"/>
      <c r="R369" s="553"/>
      <c r="S369" s="554"/>
      <c r="T369" s="554"/>
      <c r="U369" s="554"/>
      <c r="V369" s="554"/>
      <c r="W369" s="555"/>
      <c r="X369" s="744"/>
      <c r="Y369" s="744"/>
      <c r="Z369" s="744"/>
      <c r="AA369" s="745"/>
      <c r="AB369" s="633"/>
      <c r="AC369" s="633"/>
      <c r="AD369" s="634"/>
      <c r="AE369" s="619"/>
      <c r="AF369" s="635"/>
      <c r="AG369" s="636"/>
      <c r="AH369" s="521"/>
      <c r="AI369" s="521"/>
      <c r="AJ369" s="521"/>
      <c r="AK369" s="521"/>
      <c r="AL369" s="521"/>
      <c r="AM369" s="521"/>
      <c r="AN369" s="521"/>
      <c r="AO369" s="521"/>
      <c r="AP369" s="521"/>
      <c r="AQ369" s="521"/>
      <c r="AR369" s="521"/>
      <c r="AS369" s="521"/>
      <c r="AT369" s="521"/>
      <c r="AU369" s="521"/>
      <c r="AV369" s="521"/>
      <c r="AW369" s="521"/>
      <c r="AX369" s="521"/>
      <c r="AY369" s="521"/>
      <c r="AZ369" s="521"/>
      <c r="BA369" s="521"/>
      <c r="BB369" s="521"/>
      <c r="BC369" s="521"/>
      <c r="BD369" s="521"/>
      <c r="BE369" s="521"/>
      <c r="BF369" s="521"/>
      <c r="BG369" s="521"/>
      <c r="BH369" s="521"/>
      <c r="BI369" s="521"/>
      <c r="BJ369" s="521"/>
      <c r="BK369" s="521"/>
      <c r="BL369" s="521"/>
      <c r="BM369" s="521"/>
      <c r="BN369" s="521"/>
      <c r="BO369" s="521"/>
      <c r="BP369" s="521"/>
      <c r="BQ369" s="521"/>
      <c r="BR369" s="521"/>
      <c r="BS369" s="521"/>
      <c r="BT369" s="521"/>
      <c r="BU369" s="521"/>
      <c r="BV369" s="521"/>
      <c r="BW369" s="521"/>
      <c r="BX369" s="521"/>
      <c r="BY369" s="521"/>
      <c r="BZ369" s="521"/>
      <c r="CA369" s="521"/>
      <c r="CB369" s="521"/>
      <c r="CC369" s="521"/>
      <c r="CD369" s="521"/>
      <c r="CE369" s="521"/>
      <c r="CF369" s="521"/>
      <c r="CG369" s="521"/>
      <c r="CH369" s="521"/>
      <c r="CI369" s="521"/>
      <c r="CJ369" s="521"/>
      <c r="CK369" s="521"/>
      <c r="CL369" s="521"/>
      <c r="CM369" s="521"/>
      <c r="CN369" s="521"/>
      <c r="CO369" s="521"/>
      <c r="CP369" s="521"/>
      <c r="CQ369" s="521"/>
      <c r="CR369" s="521"/>
      <c r="CS369" s="521"/>
      <c r="CT369" s="521"/>
      <c r="CU369" s="521"/>
      <c r="CV369" s="521"/>
      <c r="CW369" s="521"/>
      <c r="CX369" s="521"/>
      <c r="CY369" s="521"/>
      <c r="CZ369" s="521"/>
      <c r="DA369" s="521"/>
      <c r="DB369" s="521"/>
      <c r="DC369" s="521"/>
      <c r="DD369" s="521"/>
      <c r="DE369" s="521"/>
      <c r="DF369" s="521"/>
      <c r="DG369" s="521"/>
      <c r="DH369" s="521"/>
      <c r="DI369" s="521"/>
      <c r="DJ369" s="521"/>
      <c r="DK369" s="521"/>
      <c r="DL369" s="521"/>
      <c r="DM369" s="521"/>
      <c r="DN369" s="521"/>
      <c r="DO369" s="521"/>
      <c r="DP369" s="521"/>
      <c r="DQ369" s="521"/>
      <c r="DR369" s="521"/>
      <c r="DS369" s="521"/>
      <c r="DT369" s="521"/>
      <c r="DU369" s="521"/>
      <c r="DV369" s="521"/>
      <c r="DW369" s="521"/>
      <c r="DX369" s="521"/>
      <c r="DY369" s="521"/>
      <c r="DZ369" s="521"/>
      <c r="EA369" s="521"/>
      <c r="EB369" s="521"/>
      <c r="EC369" s="521"/>
      <c r="ED369" s="521"/>
      <c r="EE369" s="521"/>
      <c r="EF369" s="521"/>
      <c r="EG369" s="521"/>
      <c r="EH369" s="521"/>
      <c r="EI369" s="521"/>
      <c r="EJ369" s="521"/>
      <c r="EK369" s="521"/>
      <c r="EL369" s="521"/>
      <c r="EM369" s="521"/>
      <c r="EN369" s="521"/>
      <c r="EO369" s="521"/>
      <c r="EP369" s="521"/>
      <c r="EQ369" s="521"/>
      <c r="ER369" s="521"/>
      <c r="ES369" s="521"/>
      <c r="ET369" s="521"/>
      <c r="EU369" s="521"/>
      <c r="EV369" s="521"/>
      <c r="EW369" s="521"/>
      <c r="EX369" s="521"/>
      <c r="EY369" s="521"/>
      <c r="EZ369" s="521"/>
      <c r="FA369" s="521"/>
      <c r="FB369" s="521"/>
      <c r="FC369" s="521"/>
      <c r="FD369" s="521"/>
      <c r="FE369" s="521"/>
      <c r="FF369" s="521"/>
      <c r="FG369" s="521"/>
      <c r="FH369" s="521"/>
      <c r="FI369" s="521"/>
      <c r="FJ369" s="521"/>
      <c r="FK369" s="521"/>
      <c r="FL369" s="521"/>
      <c r="FM369" s="521"/>
      <c r="FN369" s="521"/>
      <c r="FO369" s="521"/>
      <c r="FP369" s="521"/>
      <c r="FQ369" s="521"/>
      <c r="FR369" s="521"/>
      <c r="FS369" s="521"/>
      <c r="FT369" s="521"/>
      <c r="FU369" s="521"/>
      <c r="FV369" s="521"/>
      <c r="FW369" s="521"/>
      <c r="FX369" s="521"/>
      <c r="FY369" s="521"/>
      <c r="FZ369" s="521"/>
      <c r="GA369" s="521"/>
      <c r="GB369" s="521"/>
      <c r="GC369" s="521"/>
      <c r="GD369" s="521"/>
      <c r="GE369" s="521"/>
      <c r="GF369" s="521"/>
      <c r="GG369" s="521"/>
      <c r="GH369" s="521"/>
      <c r="GI369" s="521"/>
      <c r="GJ369" s="521"/>
      <c r="GK369" s="521"/>
      <c r="GL369" s="521"/>
      <c r="GM369" s="521"/>
      <c r="GN369" s="521"/>
      <c r="GO369" s="521"/>
      <c r="GP369" s="521"/>
      <c r="GQ369" s="521"/>
      <c r="GR369" s="521"/>
      <c r="GS369" s="521"/>
      <c r="GT369" s="521"/>
      <c r="GU369" s="521"/>
      <c r="GV369" s="521"/>
      <c r="GW369" s="521"/>
      <c r="GX369" s="521"/>
      <c r="GY369" s="521"/>
      <c r="GZ369" s="521"/>
      <c r="HA369" s="521"/>
      <c r="HB369" s="521"/>
      <c r="HC369" s="521"/>
      <c r="HD369" s="521"/>
      <c r="HE369" s="521"/>
      <c r="HF369" s="521"/>
      <c r="HG369" s="521"/>
      <c r="HH369" s="521"/>
      <c r="HI369" s="521"/>
      <c r="HJ369" s="521"/>
      <c r="HK369" s="521"/>
      <c r="HL369" s="521"/>
      <c r="HM369" s="521"/>
      <c r="HN369" s="521"/>
      <c r="HO369" s="521"/>
      <c r="HP369" s="521"/>
      <c r="HQ369" s="521"/>
      <c r="HR369" s="521"/>
      <c r="HS369" s="521"/>
      <c r="HT369" s="521"/>
      <c r="HU369" s="521"/>
      <c r="HV369" s="521"/>
      <c r="HW369" s="521"/>
      <c r="HX369" s="521"/>
      <c r="HY369" s="521"/>
      <c r="HZ369" s="521"/>
      <c r="IA369" s="521"/>
      <c r="IB369" s="521"/>
      <c r="IC369" s="521"/>
      <c r="ID369" s="521"/>
      <c r="IE369" s="521"/>
      <c r="IF369" s="521"/>
      <c r="IG369" s="521"/>
      <c r="IH369" s="521"/>
      <c r="II369" s="521"/>
      <c r="IJ369" s="521"/>
      <c r="IK369" s="521"/>
      <c r="IL369" s="521"/>
      <c r="IM369" s="521"/>
      <c r="IN369" s="521"/>
      <c r="IO369" s="521"/>
      <c r="IP369" s="521"/>
      <c r="IQ369" s="521"/>
      <c r="IR369" s="521"/>
      <c r="IS369" s="521"/>
      <c r="IT369" s="521"/>
      <c r="IU369" s="521"/>
      <c r="IV369" s="521"/>
      <c r="IW369" s="521"/>
      <c r="IX369" s="521"/>
      <c r="IY369" s="521"/>
      <c r="IZ369" s="521"/>
      <c r="JA369" s="521"/>
      <c r="JB369" s="521"/>
      <c r="JC369" s="521"/>
      <c r="JD369" s="521"/>
      <c r="JE369" s="521"/>
      <c r="JF369" s="521"/>
      <c r="JG369" s="521"/>
      <c r="JH369" s="521"/>
      <c r="JI369" s="521"/>
      <c r="JJ369" s="521"/>
      <c r="JK369" s="521"/>
      <c r="JL369" s="521"/>
      <c r="JM369" s="521"/>
      <c r="JN369" s="521"/>
      <c r="JO369" s="521"/>
      <c r="JP369" s="521"/>
      <c r="JQ369" s="521"/>
      <c r="JR369" s="521"/>
      <c r="JS369" s="521"/>
      <c r="JT369" s="521"/>
      <c r="JU369" s="521"/>
      <c r="JV369" s="521"/>
      <c r="JW369" s="521"/>
      <c r="JX369" s="521"/>
      <c r="JY369" s="521"/>
      <c r="JZ369" s="521"/>
      <c r="KA369" s="521"/>
      <c r="KB369" s="521"/>
      <c r="KC369" s="521"/>
      <c r="KD369" s="521"/>
      <c r="KE369" s="521"/>
      <c r="KF369" s="521"/>
      <c r="KG369" s="521"/>
      <c r="KH369" s="521"/>
      <c r="KI369" s="521"/>
      <c r="KJ369" s="521"/>
      <c r="KK369" s="521"/>
      <c r="KL369" s="521"/>
      <c r="KM369" s="521"/>
      <c r="KN369" s="521"/>
      <c r="KO369" s="521"/>
      <c r="KP369" s="521"/>
      <c r="KQ369" s="521"/>
      <c r="KR369" s="521"/>
      <c r="KS369" s="521"/>
      <c r="KT369" s="521"/>
      <c r="KU369" s="521"/>
      <c r="KV369" s="521"/>
      <c r="KW369" s="521"/>
      <c r="KX369" s="521"/>
      <c r="KY369" s="521"/>
      <c r="KZ369" s="521"/>
      <c r="LA369" s="521"/>
      <c r="LB369" s="521"/>
      <c r="LC369" s="521"/>
      <c r="LD369" s="521"/>
      <c r="LE369" s="521"/>
      <c r="LF369" s="521"/>
      <c r="LG369" s="521"/>
      <c r="LH369" s="521"/>
      <c r="LI369" s="521"/>
      <c r="LJ369" s="521"/>
      <c r="LK369" s="521"/>
      <c r="LL369" s="521"/>
      <c r="LM369" s="521"/>
      <c r="LN369" s="521"/>
      <c r="LO369" s="521"/>
      <c r="LP369" s="521"/>
      <c r="LQ369" s="521"/>
      <c r="LR369" s="521"/>
      <c r="LS369" s="521"/>
      <c r="LT369" s="521"/>
      <c r="LU369" s="521"/>
      <c r="LV369" s="521"/>
      <c r="LW369" s="521"/>
      <c r="LX369" s="521"/>
      <c r="LY369" s="521"/>
      <c r="LZ369" s="521"/>
      <c r="MA369" s="521"/>
      <c r="MB369" s="521"/>
      <c r="MC369" s="521"/>
      <c r="MD369" s="521"/>
      <c r="ME369" s="521"/>
      <c r="MF369" s="521"/>
      <c r="MG369" s="521"/>
      <c r="MH369" s="521"/>
      <c r="MI369" s="521"/>
      <c r="MJ369" s="521"/>
      <c r="MK369" s="521"/>
      <c r="ML369" s="521"/>
      <c r="MM369" s="521"/>
      <c r="MN369" s="521"/>
      <c r="MO369" s="521"/>
      <c r="MP369" s="521"/>
      <c r="MQ369" s="521"/>
      <c r="MR369" s="521"/>
      <c r="MS369" s="521"/>
      <c r="MT369" s="521"/>
      <c r="MU369" s="521"/>
      <c r="MV369" s="521"/>
      <c r="MW369" s="521"/>
      <c r="MX369" s="521"/>
      <c r="MY369" s="521"/>
      <c r="MZ369" s="521"/>
      <c r="NA369" s="521"/>
      <c r="NB369" s="521"/>
      <c r="NC369" s="521"/>
      <c r="ND369" s="521"/>
      <c r="NE369" s="521"/>
      <c r="NF369" s="521"/>
      <c r="NG369" s="521"/>
      <c r="NH369" s="521"/>
      <c r="NI369" s="521"/>
      <c r="NJ369" s="521"/>
      <c r="NK369" s="521"/>
      <c r="NL369" s="521"/>
      <c r="NM369" s="521"/>
      <c r="NN369" s="521"/>
      <c r="NO369" s="521"/>
      <c r="NP369" s="521"/>
      <c r="NQ369" s="521"/>
      <c r="NR369" s="521"/>
      <c r="NS369" s="521"/>
      <c r="NT369" s="521"/>
      <c r="NU369" s="521"/>
      <c r="NV369" s="521"/>
      <c r="NW369" s="521"/>
      <c r="NX369" s="521"/>
      <c r="NY369" s="521"/>
      <c r="NZ369" s="521"/>
      <c r="OA369" s="521"/>
      <c r="OB369" s="521"/>
      <c r="OC369" s="521"/>
      <c r="OD369" s="521"/>
      <c r="OE369" s="521"/>
      <c r="OF369" s="521"/>
      <c r="OG369" s="521"/>
      <c r="OH369" s="521"/>
      <c r="OI369" s="521"/>
      <c r="OJ369" s="521"/>
      <c r="OK369" s="521"/>
      <c r="OL369" s="521"/>
      <c r="OM369" s="521"/>
      <c r="ON369" s="521"/>
      <c r="OO369" s="521"/>
      <c r="OP369" s="521"/>
      <c r="OQ369" s="521"/>
      <c r="OR369" s="521"/>
      <c r="OS369" s="521"/>
      <c r="OT369" s="521"/>
      <c r="OU369" s="521"/>
      <c r="OV369" s="521"/>
      <c r="OW369" s="521"/>
      <c r="OX369" s="521"/>
      <c r="OY369" s="521"/>
      <c r="OZ369" s="521"/>
      <c r="PA369" s="521"/>
      <c r="PB369" s="521"/>
      <c r="PC369" s="521"/>
      <c r="PD369" s="521"/>
      <c r="PE369" s="521"/>
      <c r="PF369" s="521"/>
      <c r="PG369" s="521"/>
      <c r="PH369" s="521"/>
      <c r="PI369" s="521"/>
      <c r="PJ369" s="521"/>
      <c r="PK369" s="521"/>
      <c r="PL369" s="521"/>
      <c r="PM369" s="521"/>
      <c r="PN369" s="521"/>
      <c r="PO369" s="521"/>
      <c r="PP369" s="521"/>
      <c r="PQ369" s="521"/>
      <c r="PR369" s="521"/>
      <c r="PS369" s="521"/>
      <c r="PT369" s="521"/>
      <c r="PU369" s="521"/>
      <c r="PV369" s="521"/>
      <c r="PW369" s="521"/>
      <c r="PX369" s="521"/>
      <c r="PY369" s="521"/>
      <c r="PZ369" s="521"/>
      <c r="QA369" s="521"/>
      <c r="QB369" s="521"/>
      <c r="QC369" s="521"/>
      <c r="QD369" s="521"/>
      <c r="QE369" s="521"/>
      <c r="QF369" s="521"/>
      <c r="QG369" s="521"/>
      <c r="QH369" s="521"/>
      <c r="QI369" s="521"/>
      <c r="QJ369" s="521"/>
      <c r="QK369" s="521"/>
      <c r="QL369" s="521"/>
      <c r="QM369" s="521"/>
      <c r="QN369" s="521"/>
      <c r="QO369" s="521"/>
      <c r="QP369" s="521"/>
      <c r="QQ369" s="521"/>
      <c r="QR369" s="521"/>
      <c r="QS369" s="521"/>
      <c r="QT369" s="521"/>
      <c r="QU369" s="521"/>
      <c r="QV369" s="521"/>
      <c r="QW369" s="521"/>
      <c r="QX369" s="521"/>
      <c r="QY369" s="521"/>
      <c r="QZ369" s="521"/>
      <c r="RA369" s="521"/>
      <c r="RB369" s="521"/>
      <c r="RC369" s="521"/>
      <c r="RD369" s="521"/>
      <c r="RE369" s="521"/>
      <c r="RF369" s="521"/>
      <c r="RG369" s="521"/>
      <c r="RH369" s="521"/>
      <c r="RI369" s="521"/>
      <c r="RJ369" s="521"/>
      <c r="RK369" s="521"/>
      <c r="RL369" s="521"/>
      <c r="RM369" s="521"/>
      <c r="RN369" s="521"/>
      <c r="RO369" s="521"/>
      <c r="RP369" s="521"/>
      <c r="RQ369" s="521"/>
      <c r="RR369" s="521"/>
      <c r="RS369" s="521"/>
      <c r="RT369" s="521"/>
      <c r="RU369" s="521"/>
      <c r="RV369" s="521"/>
      <c r="RW369" s="521"/>
      <c r="RX369" s="521"/>
      <c r="RY369" s="521"/>
      <c r="RZ369" s="521"/>
      <c r="SA369" s="521"/>
      <c r="SB369" s="521"/>
      <c r="SC369" s="521"/>
      <c r="SD369" s="521"/>
      <c r="SE369" s="521"/>
      <c r="SF369" s="521"/>
      <c r="SG369" s="521"/>
      <c r="SH369" s="521"/>
      <c r="SI369" s="521"/>
      <c r="SJ369" s="521"/>
      <c r="SK369" s="521"/>
      <c r="SL369" s="521"/>
      <c r="SM369" s="521"/>
      <c r="SN369" s="521"/>
      <c r="SO369" s="521"/>
      <c r="SP369" s="521"/>
      <c r="SQ369" s="521"/>
      <c r="SR369" s="521"/>
      <c r="SS369" s="521"/>
      <c r="ST369" s="521"/>
      <c r="SU369" s="521"/>
      <c r="SV369" s="521"/>
      <c r="SW369" s="521"/>
      <c r="SX369" s="521"/>
      <c r="SY369" s="521"/>
      <c r="SZ369" s="521"/>
      <c r="TA369" s="521"/>
      <c r="TB369" s="521"/>
      <c r="TC369" s="521"/>
      <c r="TD369" s="521"/>
      <c r="TE369" s="521"/>
      <c r="TF369" s="521"/>
      <c r="TG369" s="521"/>
      <c r="TH369" s="521"/>
      <c r="TI369" s="521"/>
      <c r="TJ369" s="521"/>
      <c r="TK369" s="521"/>
      <c r="TL369" s="521"/>
      <c r="TM369" s="521"/>
      <c r="TN369" s="521"/>
      <c r="TO369" s="521"/>
      <c r="TP369" s="521"/>
      <c r="TQ369" s="521"/>
      <c r="TR369" s="521"/>
      <c r="TS369" s="521"/>
      <c r="TT369" s="521"/>
      <c r="TU369" s="521"/>
      <c r="TV369" s="521"/>
      <c r="TW369" s="521"/>
      <c r="TX369" s="521"/>
      <c r="TY369" s="521"/>
      <c r="TZ369" s="521"/>
      <c r="UA369" s="521"/>
      <c r="UB369" s="521"/>
      <c r="UC369" s="521"/>
      <c r="UD369" s="521"/>
      <c r="UE369" s="521"/>
      <c r="UF369" s="521"/>
      <c r="UG369" s="521"/>
      <c r="UH369" s="521"/>
      <c r="UI369" s="521"/>
      <c r="UJ369" s="521"/>
      <c r="UK369" s="521"/>
      <c r="UL369" s="521"/>
      <c r="UM369" s="521"/>
      <c r="UN369" s="521"/>
      <c r="UO369" s="521"/>
      <c r="UP369" s="521"/>
      <c r="UQ369" s="521"/>
      <c r="UR369" s="521"/>
      <c r="US369" s="521"/>
      <c r="UT369" s="521"/>
      <c r="UU369" s="521"/>
      <c r="UV369" s="521"/>
      <c r="UW369" s="521"/>
      <c r="UX369" s="521"/>
      <c r="UY369" s="521"/>
      <c r="UZ369" s="521"/>
      <c r="VA369" s="521"/>
      <c r="VB369" s="521"/>
      <c r="VC369" s="521"/>
      <c r="VD369" s="521"/>
      <c r="VE369" s="521"/>
      <c r="VF369" s="521"/>
      <c r="VG369" s="521"/>
      <c r="VH369" s="521"/>
      <c r="VI369" s="521"/>
      <c r="VJ369" s="521"/>
      <c r="VK369" s="521"/>
      <c r="VL369" s="521"/>
      <c r="VM369" s="521"/>
      <c r="VN369" s="521"/>
      <c r="VO369" s="521"/>
      <c r="VP369" s="521"/>
      <c r="VQ369" s="521"/>
      <c r="VR369" s="521"/>
      <c r="VS369" s="521"/>
      <c r="VT369" s="521"/>
      <c r="VU369" s="521"/>
      <c r="VV369" s="521"/>
      <c r="VW369" s="521"/>
      <c r="VX369" s="521"/>
      <c r="VY369" s="521"/>
      <c r="VZ369" s="521"/>
      <c r="WA369" s="521"/>
      <c r="WB369" s="521"/>
      <c r="WC369" s="521"/>
      <c r="WD369" s="521"/>
      <c r="WE369" s="521"/>
      <c r="WF369" s="521"/>
      <c r="WG369" s="521"/>
      <c r="WH369" s="521"/>
      <c r="WI369" s="521"/>
      <c r="WJ369" s="521"/>
      <c r="WK369" s="521"/>
      <c r="WL369" s="521"/>
      <c r="WM369" s="521"/>
      <c r="WN369" s="521"/>
      <c r="WO369" s="521"/>
      <c r="WP369" s="521"/>
      <c r="WQ369" s="521"/>
      <c r="WR369" s="521"/>
      <c r="WS369" s="521"/>
      <c r="WT369" s="521"/>
      <c r="WU369" s="521"/>
      <c r="WV369" s="521"/>
      <c r="WW369" s="521"/>
      <c r="WX369" s="521"/>
      <c r="WY369" s="521"/>
      <c r="WZ369" s="521"/>
      <c r="XA369" s="521"/>
      <c r="XB369" s="521"/>
      <c r="XC369" s="521"/>
      <c r="XD369" s="521"/>
      <c r="XE369" s="521"/>
      <c r="XF369" s="521"/>
      <c r="XG369" s="521"/>
      <c r="XH369" s="521"/>
      <c r="XI369" s="521"/>
      <c r="XJ369" s="521"/>
      <c r="XK369" s="521"/>
      <c r="XL369" s="521"/>
      <c r="XM369" s="521"/>
      <c r="XN369" s="521"/>
      <c r="XO369" s="521"/>
      <c r="XP369" s="521"/>
      <c r="XQ369" s="521"/>
      <c r="XR369" s="521"/>
      <c r="XS369" s="521"/>
      <c r="XT369" s="521"/>
      <c r="XU369" s="521"/>
      <c r="XV369" s="521"/>
      <c r="XW369" s="521"/>
      <c r="XX369" s="521"/>
      <c r="XY369" s="521"/>
      <c r="XZ369" s="521"/>
      <c r="YA369" s="521"/>
      <c r="YB369" s="521"/>
      <c r="YC369" s="521"/>
      <c r="YD369" s="521"/>
      <c r="YE369" s="521"/>
      <c r="YF369" s="521"/>
      <c r="YG369" s="521"/>
      <c r="YH369" s="521"/>
      <c r="YI369" s="521"/>
      <c r="YJ369" s="521"/>
      <c r="YK369" s="521"/>
      <c r="YL369" s="521"/>
      <c r="YM369" s="521"/>
      <c r="YN369" s="521"/>
      <c r="YO369" s="521"/>
      <c r="YP369" s="521"/>
      <c r="YQ369" s="521"/>
      <c r="YR369" s="521"/>
      <c r="YS369" s="521"/>
      <c r="YT369" s="521"/>
      <c r="YU369" s="521"/>
      <c r="YV369" s="521"/>
      <c r="YW369" s="521"/>
      <c r="YX369" s="521"/>
      <c r="YY369" s="521"/>
      <c r="YZ369" s="521"/>
      <c r="ZA369" s="521"/>
      <c r="ZB369" s="521"/>
      <c r="ZC369" s="521"/>
      <c r="ZD369" s="521"/>
      <c r="ZE369" s="521"/>
      <c r="ZF369" s="521"/>
      <c r="ZG369" s="521"/>
      <c r="ZH369" s="521"/>
      <c r="ZI369" s="521"/>
      <c r="ZJ369" s="521"/>
      <c r="ZK369" s="521"/>
      <c r="ZL369" s="521"/>
      <c r="ZM369" s="521"/>
      <c r="ZN369" s="521"/>
      <c r="ZO369" s="521"/>
      <c r="ZP369" s="521"/>
      <c r="ZQ369" s="521"/>
      <c r="ZR369" s="521"/>
      <c r="ZS369" s="521"/>
      <c r="ZT369" s="521"/>
      <c r="ZU369" s="521"/>
      <c r="ZV369" s="521"/>
      <c r="ZW369" s="521"/>
      <c r="ZX369" s="521"/>
      <c r="ZY369" s="521"/>
      <c r="ZZ369" s="521"/>
      <c r="AAA369" s="521"/>
      <c r="AAB369" s="521"/>
      <c r="AAC369" s="521"/>
      <c r="AAD369" s="521"/>
      <c r="AAE369" s="521"/>
      <c r="AAF369" s="521"/>
      <c r="AAG369" s="521"/>
      <c r="AAH369" s="521"/>
      <c r="AAI369" s="521"/>
      <c r="AAJ369" s="521"/>
      <c r="AAK369" s="521"/>
      <c r="AAL369" s="521"/>
      <c r="AAM369" s="521"/>
      <c r="AAN369" s="521"/>
      <c r="AAO369" s="521"/>
      <c r="AAP369" s="521"/>
      <c r="AAQ369" s="521"/>
      <c r="AAR369" s="521"/>
      <c r="AAS369" s="521"/>
      <c r="AAT369" s="521"/>
      <c r="AAU369" s="521"/>
      <c r="AAV369" s="521"/>
      <c r="AAW369" s="521"/>
      <c r="AAX369" s="521"/>
      <c r="AAY369" s="521"/>
      <c r="AAZ369" s="521"/>
      <c r="ABA369" s="521"/>
      <c r="ABB369" s="521"/>
      <c r="ABC369" s="521"/>
      <c r="ABD369" s="521"/>
      <c r="ABE369" s="521"/>
      <c r="ABF369" s="521"/>
      <c r="ABG369" s="521"/>
      <c r="ABH369" s="521"/>
      <c r="ABI369" s="521"/>
      <c r="ABJ369" s="521"/>
      <c r="ABK369" s="521"/>
      <c r="ABL369" s="521"/>
      <c r="ABM369" s="521"/>
      <c r="ABN369" s="521"/>
      <c r="ABO369" s="521"/>
      <c r="ABP369" s="521"/>
      <c r="ABQ369" s="521"/>
      <c r="ABR369" s="521"/>
      <c r="ABS369" s="521"/>
      <c r="ABT369" s="521"/>
      <c r="ABU369" s="521"/>
      <c r="ABV369" s="521"/>
      <c r="ABW369" s="521"/>
      <c r="ABX369" s="521"/>
      <c r="ABY369" s="521"/>
      <c r="ABZ369" s="521"/>
      <c r="ACA369" s="521"/>
      <c r="ACB369" s="521"/>
      <c r="ACC369" s="521"/>
      <c r="ACD369" s="521"/>
      <c r="ACE369" s="521"/>
      <c r="ACF369" s="521"/>
      <c r="ACG369" s="521"/>
      <c r="ACH369" s="521"/>
      <c r="ACI369" s="521"/>
      <c r="ACJ369" s="521"/>
      <c r="ACK369" s="521"/>
      <c r="ACL369" s="521"/>
      <c r="ACM369" s="521"/>
      <c r="ACN369" s="521"/>
      <c r="ACO369" s="521"/>
      <c r="ACP369" s="521"/>
      <c r="ACQ369" s="521"/>
      <c r="ACR369" s="521"/>
      <c r="ACS369" s="521"/>
      <c r="ACT369" s="521"/>
      <c r="ACU369" s="521"/>
      <c r="ACV369" s="521"/>
      <c r="ACW369" s="521"/>
      <c r="ACX369" s="521"/>
      <c r="ACY369" s="521"/>
      <c r="ACZ369" s="521"/>
      <c r="ADA369" s="521"/>
      <c r="ADB369" s="521"/>
      <c r="ADC369" s="521"/>
      <c r="ADD369" s="521"/>
      <c r="ADE369" s="521"/>
      <c r="ADF369" s="521"/>
      <c r="ADG369" s="521"/>
      <c r="ADH369" s="521"/>
      <c r="ADI369" s="521"/>
      <c r="ADJ369" s="521"/>
      <c r="ADK369" s="521"/>
      <c r="ADL369" s="521"/>
      <c r="ADM369" s="521"/>
      <c r="ADN369" s="521"/>
      <c r="ADO369" s="521"/>
      <c r="ADP369" s="521"/>
      <c r="ADQ369" s="521"/>
      <c r="ADR369" s="521"/>
      <c r="ADS369" s="521"/>
      <c r="ADT369" s="521"/>
      <c r="ADU369" s="521"/>
      <c r="ADV369" s="521"/>
      <c r="ADW369" s="521"/>
      <c r="ADX369" s="521"/>
      <c r="ADY369" s="521"/>
      <c r="ADZ369" s="521"/>
      <c r="AEA369" s="521"/>
      <c r="AEB369" s="521"/>
      <c r="AEC369" s="521"/>
      <c r="AED369" s="521"/>
      <c r="AEE369" s="521"/>
      <c r="AEF369" s="521"/>
      <c r="AEG369" s="521"/>
      <c r="AEH369" s="521"/>
      <c r="AEI369" s="521"/>
      <c r="AEJ369" s="521"/>
      <c r="AEK369" s="521"/>
      <c r="AEL369" s="521"/>
      <c r="AEM369" s="521"/>
      <c r="AEN369" s="521"/>
      <c r="AEO369" s="521"/>
      <c r="AEP369" s="521"/>
      <c r="AEQ369" s="521"/>
      <c r="AER369" s="521"/>
      <c r="AES369" s="521"/>
      <c r="AET369" s="521"/>
      <c r="AEU369" s="521"/>
      <c r="AEV369" s="521"/>
      <c r="AEW369" s="521"/>
      <c r="AEX369" s="521"/>
      <c r="AEY369" s="521"/>
      <c r="AEZ369" s="521"/>
      <c r="AFA369" s="521"/>
      <c r="AFB369" s="521"/>
      <c r="AFC369" s="521"/>
      <c r="AFD369" s="521"/>
      <c r="AFE369" s="521"/>
      <c r="AFF369" s="521"/>
      <c r="AFG369" s="521"/>
      <c r="AFH369" s="521"/>
      <c r="AFI369" s="521"/>
      <c r="AFJ369" s="521"/>
      <c r="AFK369" s="521"/>
      <c r="AFL369" s="521"/>
      <c r="AFM369" s="521"/>
      <c r="AFN369" s="521"/>
      <c r="AFO369" s="521"/>
      <c r="AFP369" s="521"/>
      <c r="AFQ369" s="521"/>
      <c r="AFR369" s="521"/>
      <c r="AFS369" s="521"/>
      <c r="AFT369" s="521"/>
      <c r="AFU369" s="521"/>
      <c r="AFV369" s="521"/>
      <c r="AFW369" s="521"/>
      <c r="AFX369" s="521"/>
      <c r="AFY369" s="521"/>
      <c r="AFZ369" s="521"/>
      <c r="AGA369" s="521"/>
      <c r="AGB369" s="521"/>
      <c r="AGC369" s="521"/>
      <c r="AGD369" s="521"/>
      <c r="AGE369" s="521"/>
      <c r="AGF369" s="521"/>
      <c r="AGG369" s="521"/>
      <c r="AGH369" s="521"/>
      <c r="AGI369" s="521"/>
      <c r="AGJ369" s="521"/>
      <c r="AGK369" s="521"/>
      <c r="AGL369" s="521"/>
      <c r="AGM369" s="521"/>
      <c r="AGN369" s="521"/>
      <c r="AGO369" s="521"/>
      <c r="AGP369" s="521"/>
      <c r="AGQ369" s="521"/>
      <c r="AGR369" s="521"/>
      <c r="AGS369" s="521"/>
      <c r="AGT369" s="521"/>
      <c r="AGU369" s="521"/>
      <c r="AGV369" s="521"/>
      <c r="AGW369" s="521"/>
      <c r="AGX369" s="521"/>
      <c r="AGY369" s="521"/>
      <c r="AGZ369" s="521"/>
      <c r="AHA369" s="521"/>
      <c r="AHB369" s="521"/>
      <c r="AHC369" s="521"/>
      <c r="AHD369" s="521"/>
      <c r="AHE369" s="521"/>
      <c r="AHF369" s="521"/>
      <c r="AHG369" s="521"/>
      <c r="AHH369" s="521"/>
      <c r="AHI369" s="521"/>
      <c r="AHJ369" s="521"/>
      <c r="AHK369" s="521"/>
      <c r="AHL369" s="521"/>
      <c r="AHM369" s="521"/>
      <c r="AHN369" s="521"/>
      <c r="AHO369" s="521"/>
      <c r="AHP369" s="521"/>
      <c r="AHQ369" s="521"/>
      <c r="AHR369" s="521"/>
      <c r="AHS369" s="521"/>
      <c r="AHT369" s="521"/>
      <c r="AHU369" s="521"/>
      <c r="AHV369" s="521"/>
      <c r="AHW369" s="521"/>
      <c r="AHX369" s="521"/>
      <c r="AHY369" s="521"/>
      <c r="AHZ369" s="521"/>
      <c r="AIA369" s="521"/>
      <c r="AIB369" s="521"/>
      <c r="AIC369" s="521"/>
      <c r="AID369" s="521"/>
      <c r="AIE369" s="521"/>
      <c r="AIF369" s="521"/>
      <c r="AIG369" s="521"/>
      <c r="AIH369" s="521"/>
      <c r="AII369" s="521"/>
      <c r="AIJ369" s="521"/>
      <c r="AIK369" s="521"/>
      <c r="AIL369" s="521"/>
      <c r="AIM369" s="521"/>
      <c r="AIN369" s="521"/>
      <c r="AIO369" s="521"/>
      <c r="AIP369" s="521"/>
      <c r="AIQ369" s="521"/>
      <c r="AIR369" s="521"/>
      <c r="AIS369" s="521"/>
      <c r="AIT369" s="521"/>
      <c r="AIU369" s="521"/>
      <c r="AIV369" s="521"/>
      <c r="AIW369" s="521"/>
      <c r="AIX369" s="521"/>
      <c r="AIY369" s="521"/>
      <c r="AIZ369" s="521"/>
      <c r="AJA369" s="521"/>
      <c r="AJB369" s="521"/>
      <c r="AJC369" s="521"/>
      <c r="AJD369" s="521"/>
      <c r="AJE369" s="521"/>
      <c r="AJF369" s="521"/>
      <c r="AJG369" s="521"/>
      <c r="AJH369" s="521"/>
      <c r="AJI369" s="521"/>
      <c r="AJJ369" s="521"/>
      <c r="AJK369" s="521"/>
      <c r="AJL369" s="521"/>
      <c r="AJM369" s="521"/>
      <c r="AJN369" s="521"/>
      <c r="AJO369" s="521"/>
      <c r="AJP369" s="521"/>
      <c r="AJQ369" s="521"/>
      <c r="AJR369" s="521"/>
      <c r="AJS369" s="521"/>
      <c r="AJT369" s="521"/>
      <c r="AJU369" s="521"/>
      <c r="AJV369" s="521"/>
      <c r="AJW369" s="521"/>
      <c r="AJX369" s="521"/>
      <c r="AJY369" s="521"/>
      <c r="AJZ369" s="521"/>
      <c r="AKA369" s="521"/>
      <c r="AKB369" s="521"/>
      <c r="AKC369" s="521"/>
      <c r="AKD369" s="521"/>
      <c r="AKE369" s="521"/>
      <c r="AKF369" s="521"/>
      <c r="AKG369" s="521"/>
      <c r="AKH369" s="521"/>
      <c r="AKI369" s="521"/>
      <c r="AKJ369" s="521"/>
      <c r="AKK369" s="521"/>
      <c r="AKL369" s="521"/>
      <c r="AKM369" s="521"/>
      <c r="AKN369" s="521"/>
      <c r="AKO369" s="521"/>
      <c r="AKP369" s="521"/>
      <c r="AKQ369" s="521"/>
      <c r="AKR369" s="521"/>
      <c r="AKS369" s="521"/>
      <c r="AKT369" s="521"/>
      <c r="AKU369" s="521"/>
      <c r="AKV369" s="521"/>
      <c r="AKW369" s="521"/>
      <c r="AKX369" s="521"/>
      <c r="AKY369" s="521"/>
      <c r="AKZ369" s="521"/>
      <c r="ALA369" s="521"/>
      <c r="ALB369" s="521"/>
      <c r="ALC369" s="521"/>
      <c r="ALD369" s="521"/>
      <c r="ALE369" s="521"/>
      <c r="ALF369" s="521"/>
      <c r="ALG369" s="521"/>
      <c r="ALH369" s="521"/>
      <c r="ALI369" s="521"/>
      <c r="ALJ369" s="521"/>
      <c r="ALK369" s="521"/>
      <c r="ALL369" s="521"/>
      <c r="ALM369" s="521"/>
      <c r="ALN369" s="521"/>
      <c r="ALO369" s="521"/>
      <c r="ALP369" s="521"/>
      <c r="ALQ369" s="521"/>
      <c r="ALR369" s="521"/>
      <c r="ALS369" s="521"/>
      <c r="ALT369" s="521"/>
      <c r="ALU369" s="521"/>
      <c r="ALV369" s="521"/>
      <c r="ALW369" s="521"/>
      <c r="ALX369" s="521"/>
      <c r="ALY369" s="521"/>
      <c r="ALZ369" s="521"/>
      <c r="AMA369" s="521"/>
      <c r="AMB369" s="521"/>
      <c r="AMC369" s="521"/>
      <c r="AMD369" s="521"/>
      <c r="AME369" s="521"/>
      <c r="AMF369" s="521"/>
      <c r="AMG369" s="521"/>
      <c r="AMH369" s="521"/>
      <c r="AMI369" s="521"/>
      <c r="AMJ369" s="521"/>
    </row>
    <row r="370" spans="1:1024" s="527" customFormat="1" ht="16.350000000000001" customHeight="1">
      <c r="A370" s="525"/>
      <c r="B370" s="526"/>
      <c r="C370" s="526"/>
      <c r="D370" s="526"/>
      <c r="E370" s="526" t="s">
        <v>843</v>
      </c>
      <c r="F370" s="526"/>
      <c r="G370" s="526"/>
      <c r="H370" s="526"/>
      <c r="I370" s="526"/>
      <c r="J370" s="526"/>
      <c r="K370" s="526"/>
      <c r="L370" s="526"/>
      <c r="M370" s="526"/>
      <c r="N370" s="537">
        <f>④修繕履歴!G7</f>
        <v>37800</v>
      </c>
      <c r="O370" s="537">
        <f>④修繕履歴!I15</f>
        <v>496650</v>
      </c>
      <c r="P370" s="756">
        <f>SUM(④修繕履歴!K6:K8)</f>
        <v>32550</v>
      </c>
      <c r="Q370" s="526"/>
      <c r="R370" s="762">
        <f>④修繕履歴!M8+④修繕履歴!M17</f>
        <v>406080</v>
      </c>
      <c r="S370" s="534">
        <f>④修繕履歴!O5+④修繕履歴!O9+④修繕履歴!O12</f>
        <v>54648</v>
      </c>
      <c r="T370" s="534">
        <f>④修繕履歴!Q6</f>
        <v>19440</v>
      </c>
      <c r="U370" s="534">
        <f>④修繕履歴!S11</f>
        <v>68364</v>
      </c>
      <c r="V370" s="534">
        <f>④修繕履歴!U5</f>
        <v>27000</v>
      </c>
      <c r="W370" s="534">
        <f>④修繕履歴!W15</f>
        <v>830488</v>
      </c>
      <c r="X370" s="537">
        <f>④修繕履歴!Y8</f>
        <v>125730</v>
      </c>
      <c r="Y370" s="537">
        <f>④修繕履歴!AA7</f>
        <v>38830</v>
      </c>
      <c r="Z370" s="746" t="s">
        <v>971</v>
      </c>
      <c r="AA370" s="537">
        <f>④修繕履歴!AE6+④修繕履歴!AE7+④修繕履歴!AE8+④修繕履歴!AE10+④修繕履歴!AE11+④修繕履歴!AE13</f>
        <v>2286064</v>
      </c>
      <c r="AB370" s="537">
        <f>④修繕履歴!AG34</f>
        <v>2075040</v>
      </c>
      <c r="AC370" s="537"/>
      <c r="AD370" s="537"/>
      <c r="AE370" s="526"/>
      <c r="AF370" s="526"/>
      <c r="AG370" s="526"/>
      <c r="AH370" s="526"/>
      <c r="AI370" s="526"/>
      <c r="AJ370" s="526"/>
      <c r="AK370" s="526"/>
      <c r="AL370" s="526"/>
      <c r="AM370" s="526"/>
      <c r="AN370" s="526"/>
      <c r="AO370" s="526"/>
      <c r="AP370" s="526"/>
      <c r="AQ370" s="526"/>
      <c r="AR370" s="526"/>
      <c r="AS370" s="526"/>
      <c r="AT370" s="526"/>
      <c r="AU370" s="526"/>
      <c r="AV370" s="526"/>
      <c r="AW370" s="526"/>
      <c r="AX370" s="526"/>
      <c r="AY370" s="526"/>
      <c r="AZ370" s="526"/>
      <c r="BA370" s="526"/>
      <c r="BB370" s="526"/>
      <c r="BC370" s="526"/>
      <c r="BD370" s="526"/>
      <c r="BE370" s="526"/>
      <c r="BF370" s="526"/>
      <c r="BG370" s="526"/>
      <c r="BH370" s="526"/>
      <c r="BI370" s="526"/>
      <c r="BJ370" s="526"/>
      <c r="BK370" s="526"/>
      <c r="BL370" s="526"/>
      <c r="BM370" s="526"/>
      <c r="BN370" s="526"/>
      <c r="BO370" s="526"/>
      <c r="BP370" s="526"/>
      <c r="BQ370" s="526"/>
      <c r="BR370" s="526"/>
      <c r="BS370" s="526"/>
      <c r="BT370" s="526"/>
      <c r="BU370" s="526"/>
      <c r="BV370" s="526"/>
      <c r="BW370" s="526"/>
      <c r="BX370" s="526"/>
      <c r="BY370" s="526"/>
      <c r="BZ370" s="526"/>
      <c r="CA370" s="526"/>
      <c r="CB370" s="526"/>
      <c r="CC370" s="526"/>
      <c r="CD370" s="526"/>
      <c r="CE370" s="526"/>
      <c r="CF370" s="526"/>
      <c r="CG370" s="526"/>
      <c r="CH370" s="526"/>
      <c r="CI370" s="526"/>
      <c r="CJ370" s="526"/>
      <c r="CK370" s="526"/>
      <c r="CL370" s="526"/>
      <c r="CM370" s="526"/>
      <c r="CN370" s="526"/>
      <c r="CO370" s="526"/>
      <c r="CP370" s="526"/>
      <c r="CQ370" s="526"/>
      <c r="CR370" s="526"/>
      <c r="CS370" s="526"/>
      <c r="CT370" s="526"/>
      <c r="CU370" s="526"/>
      <c r="CV370" s="526"/>
      <c r="CW370" s="526"/>
      <c r="CX370" s="526"/>
      <c r="CY370" s="526"/>
      <c r="CZ370" s="526"/>
      <c r="DA370" s="526"/>
      <c r="DB370" s="526"/>
      <c r="DC370" s="526"/>
      <c r="DD370" s="526"/>
      <c r="DE370" s="526"/>
      <c r="DF370" s="526"/>
      <c r="DG370" s="526"/>
      <c r="DH370" s="526"/>
      <c r="DI370" s="526"/>
      <c r="DJ370" s="526"/>
      <c r="DK370" s="526"/>
      <c r="DL370" s="526"/>
      <c r="DM370" s="526"/>
      <c r="DN370" s="526"/>
      <c r="DO370" s="526"/>
      <c r="DP370" s="526"/>
      <c r="DQ370" s="526"/>
      <c r="DR370" s="526"/>
      <c r="DS370" s="526"/>
      <c r="DT370" s="526"/>
      <c r="DU370" s="526"/>
      <c r="DV370" s="526"/>
      <c r="DW370" s="526"/>
      <c r="DX370" s="526"/>
      <c r="DY370" s="526"/>
      <c r="DZ370" s="526"/>
      <c r="EA370" s="526"/>
      <c r="EB370" s="526"/>
      <c r="EC370" s="526"/>
      <c r="ED370" s="526"/>
      <c r="EE370" s="526"/>
      <c r="EF370" s="526"/>
      <c r="EG370" s="526"/>
      <c r="EH370" s="526"/>
      <c r="EI370" s="526"/>
      <c r="EJ370" s="526"/>
      <c r="EK370" s="526"/>
      <c r="EL370" s="526"/>
      <c r="EM370" s="526"/>
      <c r="EN370" s="526"/>
      <c r="EO370" s="526"/>
      <c r="EP370" s="526"/>
      <c r="EQ370" s="526"/>
      <c r="ER370" s="526"/>
      <c r="ES370" s="526"/>
      <c r="ET370" s="526"/>
      <c r="EU370" s="526"/>
      <c r="EV370" s="526"/>
      <c r="EW370" s="526"/>
      <c r="EX370" s="526"/>
      <c r="EY370" s="526"/>
      <c r="EZ370" s="526"/>
      <c r="FA370" s="526"/>
      <c r="FB370" s="526"/>
      <c r="FC370" s="526"/>
      <c r="FD370" s="526"/>
      <c r="FE370" s="526"/>
      <c r="FF370" s="526"/>
      <c r="FG370" s="526"/>
      <c r="FH370" s="526"/>
      <c r="FI370" s="526"/>
      <c r="FJ370" s="526"/>
      <c r="FK370" s="526"/>
      <c r="FL370" s="526"/>
      <c r="FM370" s="526"/>
      <c r="FN370" s="526"/>
      <c r="FO370" s="526"/>
      <c r="FP370" s="526"/>
      <c r="FQ370" s="526"/>
      <c r="FR370" s="526"/>
      <c r="FS370" s="526"/>
      <c r="FT370" s="526"/>
      <c r="FU370" s="526"/>
      <c r="FV370" s="526"/>
      <c r="FW370" s="526"/>
      <c r="FX370" s="526"/>
      <c r="FY370" s="526"/>
      <c r="FZ370" s="526"/>
      <c r="GA370" s="526"/>
      <c r="GB370" s="526"/>
      <c r="GC370" s="526"/>
      <c r="GD370" s="526"/>
      <c r="GE370" s="526"/>
      <c r="GF370" s="526"/>
      <c r="GG370" s="526"/>
      <c r="GH370" s="526"/>
      <c r="GI370" s="526"/>
      <c r="GJ370" s="526"/>
      <c r="GK370" s="526"/>
      <c r="GL370" s="526"/>
      <c r="GM370" s="526"/>
      <c r="GN370" s="526"/>
      <c r="GO370" s="526"/>
      <c r="GP370" s="526"/>
      <c r="GQ370" s="526"/>
      <c r="GR370" s="526"/>
      <c r="GS370" s="526"/>
      <c r="GT370" s="526"/>
      <c r="GU370" s="526"/>
      <c r="GV370" s="526"/>
      <c r="GW370" s="526"/>
      <c r="GX370" s="526"/>
      <c r="GY370" s="526"/>
      <c r="GZ370" s="526"/>
      <c r="HA370" s="526"/>
      <c r="HB370" s="526"/>
      <c r="HC370" s="526"/>
      <c r="HD370" s="526"/>
      <c r="HE370" s="526"/>
      <c r="HF370" s="526"/>
      <c r="HG370" s="526"/>
      <c r="HH370" s="526"/>
      <c r="HI370" s="526"/>
      <c r="HJ370" s="526"/>
      <c r="HK370" s="526"/>
      <c r="HL370" s="526"/>
      <c r="HM370" s="526"/>
      <c r="HN370" s="526"/>
      <c r="HO370" s="526"/>
      <c r="HP370" s="526"/>
      <c r="HQ370" s="526"/>
      <c r="HR370" s="526"/>
      <c r="HS370" s="526"/>
      <c r="HT370" s="526"/>
      <c r="HU370" s="526"/>
      <c r="HV370" s="526"/>
      <c r="HW370" s="526"/>
      <c r="HX370" s="526"/>
      <c r="HY370" s="526"/>
      <c r="HZ370" s="526"/>
      <c r="IA370" s="526"/>
      <c r="IB370" s="526"/>
      <c r="IC370" s="526"/>
      <c r="ID370" s="526"/>
      <c r="IE370" s="526"/>
      <c r="IF370" s="526"/>
      <c r="IG370" s="526"/>
      <c r="IH370" s="526"/>
      <c r="II370" s="526"/>
      <c r="IJ370" s="526"/>
      <c r="IK370" s="526"/>
      <c r="IL370" s="526"/>
      <c r="IM370" s="526"/>
      <c r="IN370" s="526"/>
      <c r="IO370" s="526"/>
      <c r="IP370" s="526"/>
      <c r="IQ370" s="526"/>
      <c r="IR370" s="526"/>
      <c r="IS370" s="526"/>
      <c r="IT370" s="526"/>
      <c r="IU370" s="526"/>
      <c r="IV370" s="526"/>
      <c r="IW370" s="526"/>
      <c r="IX370" s="526"/>
      <c r="IY370" s="526"/>
      <c r="IZ370" s="526"/>
      <c r="JA370" s="526"/>
      <c r="JB370" s="526"/>
      <c r="JC370" s="526"/>
      <c r="JD370" s="526"/>
      <c r="JE370" s="526"/>
      <c r="JF370" s="526"/>
      <c r="JG370" s="526"/>
      <c r="JH370" s="526"/>
      <c r="JI370" s="526"/>
      <c r="JJ370" s="526"/>
      <c r="JK370" s="526"/>
      <c r="JL370" s="526"/>
      <c r="JM370" s="526"/>
      <c r="JN370" s="526"/>
      <c r="JO370" s="526"/>
      <c r="JP370" s="526"/>
      <c r="JQ370" s="526"/>
      <c r="JR370" s="526"/>
      <c r="JS370" s="526"/>
      <c r="JT370" s="526"/>
      <c r="JU370" s="526"/>
      <c r="JV370" s="526"/>
      <c r="JW370" s="526"/>
      <c r="JX370" s="526"/>
      <c r="JY370" s="526"/>
      <c r="JZ370" s="526"/>
      <c r="KA370" s="526"/>
      <c r="KB370" s="526"/>
      <c r="KC370" s="526"/>
      <c r="KD370" s="526"/>
      <c r="KE370" s="526"/>
      <c r="KF370" s="526"/>
      <c r="KG370" s="526"/>
      <c r="KH370" s="526"/>
      <c r="KI370" s="526"/>
      <c r="KJ370" s="526"/>
      <c r="KK370" s="526"/>
      <c r="KL370" s="526"/>
      <c r="KM370" s="526"/>
      <c r="KN370" s="526"/>
      <c r="KO370" s="526"/>
      <c r="KP370" s="526"/>
      <c r="KQ370" s="526"/>
      <c r="KR370" s="526"/>
      <c r="KS370" s="526"/>
      <c r="KT370" s="526"/>
      <c r="KU370" s="526"/>
      <c r="KV370" s="526"/>
      <c r="KW370" s="526"/>
      <c r="KX370" s="526"/>
      <c r="KY370" s="526"/>
      <c r="KZ370" s="526"/>
      <c r="LA370" s="526"/>
      <c r="LB370" s="526"/>
      <c r="LC370" s="526"/>
      <c r="LD370" s="526"/>
      <c r="LE370" s="526"/>
      <c r="LF370" s="526"/>
      <c r="LG370" s="526"/>
      <c r="LH370" s="526"/>
      <c r="LI370" s="526"/>
      <c r="LJ370" s="526"/>
      <c r="LK370" s="526"/>
      <c r="LL370" s="526"/>
      <c r="LM370" s="526"/>
      <c r="LN370" s="526"/>
      <c r="LO370" s="526"/>
      <c r="LP370" s="526"/>
      <c r="LQ370" s="526"/>
      <c r="LR370" s="526"/>
      <c r="LS370" s="526"/>
      <c r="LT370" s="526"/>
      <c r="LU370" s="526"/>
      <c r="LV370" s="526"/>
      <c r="LW370" s="526"/>
      <c r="LX370" s="526"/>
      <c r="LY370" s="526"/>
      <c r="LZ370" s="526"/>
      <c r="MA370" s="526"/>
      <c r="MB370" s="526"/>
      <c r="MC370" s="526"/>
      <c r="MD370" s="526"/>
      <c r="ME370" s="526"/>
      <c r="MF370" s="526"/>
      <c r="MG370" s="526"/>
      <c r="MH370" s="526"/>
      <c r="MI370" s="526"/>
      <c r="MJ370" s="526"/>
      <c r="MK370" s="526"/>
      <c r="ML370" s="526"/>
      <c r="MM370" s="526"/>
      <c r="MN370" s="526"/>
      <c r="MO370" s="526"/>
      <c r="MP370" s="526"/>
      <c r="MQ370" s="526"/>
      <c r="MR370" s="526"/>
      <c r="MS370" s="526"/>
      <c r="MT370" s="526"/>
      <c r="MU370" s="526"/>
      <c r="MV370" s="526"/>
      <c r="MW370" s="526"/>
      <c r="MX370" s="526"/>
      <c r="MY370" s="526"/>
      <c r="MZ370" s="526"/>
      <c r="NA370" s="526"/>
      <c r="NB370" s="526"/>
      <c r="NC370" s="526"/>
      <c r="ND370" s="526"/>
      <c r="NE370" s="526"/>
      <c r="NF370" s="526"/>
      <c r="NG370" s="526"/>
      <c r="NH370" s="526"/>
      <c r="NI370" s="526"/>
      <c r="NJ370" s="526"/>
      <c r="NK370" s="526"/>
      <c r="NL370" s="526"/>
      <c r="NM370" s="526"/>
      <c r="NN370" s="526"/>
      <c r="NO370" s="526"/>
      <c r="NP370" s="526"/>
      <c r="NQ370" s="526"/>
      <c r="NR370" s="526"/>
      <c r="NS370" s="526"/>
      <c r="NT370" s="526"/>
      <c r="NU370" s="526"/>
      <c r="NV370" s="526"/>
      <c r="NW370" s="526"/>
      <c r="NX370" s="526"/>
      <c r="NY370" s="526"/>
      <c r="NZ370" s="526"/>
      <c r="OA370" s="526"/>
      <c r="OB370" s="526"/>
      <c r="OC370" s="526"/>
      <c r="OD370" s="526"/>
      <c r="OE370" s="526"/>
      <c r="OF370" s="526"/>
      <c r="OG370" s="526"/>
      <c r="OH370" s="526"/>
      <c r="OI370" s="526"/>
      <c r="OJ370" s="526"/>
      <c r="OK370" s="526"/>
      <c r="OL370" s="526"/>
      <c r="OM370" s="526"/>
      <c r="ON370" s="526"/>
      <c r="OO370" s="526"/>
      <c r="OP370" s="526"/>
      <c r="OQ370" s="526"/>
      <c r="OR370" s="526"/>
      <c r="OS370" s="526"/>
      <c r="OT370" s="526"/>
      <c r="OU370" s="526"/>
      <c r="OV370" s="526"/>
      <c r="OW370" s="526"/>
      <c r="OX370" s="526"/>
      <c r="OY370" s="526"/>
      <c r="OZ370" s="526"/>
      <c r="PA370" s="526"/>
      <c r="PB370" s="526"/>
      <c r="PC370" s="526"/>
      <c r="PD370" s="526"/>
      <c r="PE370" s="526"/>
      <c r="PF370" s="526"/>
      <c r="PG370" s="526"/>
      <c r="PH370" s="526"/>
      <c r="PI370" s="526"/>
      <c r="PJ370" s="526"/>
      <c r="PK370" s="526"/>
      <c r="PL370" s="526"/>
      <c r="PM370" s="526"/>
      <c r="PN370" s="526"/>
      <c r="PO370" s="526"/>
      <c r="PP370" s="526"/>
      <c r="PQ370" s="526"/>
      <c r="PR370" s="526"/>
      <c r="PS370" s="526"/>
      <c r="PT370" s="526"/>
      <c r="PU370" s="526"/>
      <c r="PV370" s="526"/>
      <c r="PW370" s="526"/>
      <c r="PX370" s="526"/>
      <c r="PY370" s="526"/>
      <c r="PZ370" s="526"/>
      <c r="QA370" s="526"/>
      <c r="QB370" s="526"/>
      <c r="QC370" s="526"/>
      <c r="QD370" s="526"/>
      <c r="QE370" s="526"/>
      <c r="QF370" s="526"/>
      <c r="QG370" s="526"/>
      <c r="QH370" s="526"/>
      <c r="QI370" s="526"/>
      <c r="QJ370" s="526"/>
      <c r="QK370" s="526"/>
      <c r="QL370" s="526"/>
      <c r="QM370" s="526"/>
      <c r="QN370" s="526"/>
      <c r="QO370" s="526"/>
      <c r="QP370" s="526"/>
      <c r="QQ370" s="526"/>
      <c r="QR370" s="526"/>
      <c r="QS370" s="526"/>
      <c r="QT370" s="526"/>
      <c r="QU370" s="526"/>
      <c r="QV370" s="526"/>
      <c r="QW370" s="526"/>
      <c r="QX370" s="526"/>
      <c r="QY370" s="526"/>
      <c r="QZ370" s="526"/>
      <c r="RA370" s="526"/>
      <c r="RB370" s="526"/>
      <c r="RC370" s="526"/>
      <c r="RD370" s="526"/>
      <c r="RE370" s="526"/>
      <c r="RF370" s="526"/>
      <c r="RG370" s="526"/>
      <c r="RH370" s="526"/>
      <c r="RI370" s="526"/>
      <c r="RJ370" s="526"/>
      <c r="RK370" s="526"/>
      <c r="RL370" s="526"/>
      <c r="RM370" s="526"/>
      <c r="RN370" s="526"/>
      <c r="RO370" s="526"/>
      <c r="RP370" s="526"/>
      <c r="RQ370" s="526"/>
      <c r="RR370" s="526"/>
      <c r="RS370" s="526"/>
      <c r="RT370" s="526"/>
      <c r="RU370" s="526"/>
      <c r="RV370" s="526"/>
      <c r="RW370" s="526"/>
      <c r="RX370" s="526"/>
      <c r="RY370" s="526"/>
      <c r="RZ370" s="526"/>
      <c r="SA370" s="526"/>
      <c r="SB370" s="526"/>
      <c r="SC370" s="526"/>
      <c r="SD370" s="526"/>
      <c r="SE370" s="526"/>
      <c r="SF370" s="526"/>
      <c r="SG370" s="526"/>
      <c r="SH370" s="526"/>
      <c r="SI370" s="526"/>
      <c r="SJ370" s="526"/>
      <c r="SK370" s="526"/>
      <c r="SL370" s="526"/>
      <c r="SM370" s="526"/>
      <c r="SN370" s="526"/>
      <c r="SO370" s="526"/>
      <c r="SP370" s="526"/>
      <c r="SQ370" s="526"/>
      <c r="SR370" s="526"/>
      <c r="SS370" s="526"/>
      <c r="ST370" s="526"/>
      <c r="SU370" s="526"/>
      <c r="SV370" s="526"/>
      <c r="SW370" s="526"/>
      <c r="SX370" s="526"/>
      <c r="SY370" s="526"/>
      <c r="SZ370" s="526"/>
      <c r="TA370" s="526"/>
      <c r="TB370" s="526"/>
      <c r="TC370" s="526"/>
      <c r="TD370" s="526"/>
      <c r="TE370" s="526"/>
      <c r="TF370" s="526"/>
      <c r="TG370" s="526"/>
      <c r="TH370" s="526"/>
      <c r="TI370" s="526"/>
      <c r="TJ370" s="526"/>
      <c r="TK370" s="526"/>
      <c r="TL370" s="526"/>
      <c r="TM370" s="526"/>
      <c r="TN370" s="526"/>
      <c r="TO370" s="526"/>
      <c r="TP370" s="526"/>
      <c r="TQ370" s="526"/>
      <c r="TR370" s="526"/>
      <c r="TS370" s="526"/>
      <c r="TT370" s="526"/>
      <c r="TU370" s="526"/>
      <c r="TV370" s="526"/>
      <c r="TW370" s="526"/>
      <c r="TX370" s="526"/>
      <c r="TY370" s="526"/>
      <c r="TZ370" s="526"/>
      <c r="UA370" s="526"/>
      <c r="UB370" s="526"/>
      <c r="UC370" s="526"/>
      <c r="UD370" s="526"/>
      <c r="UE370" s="526"/>
      <c r="UF370" s="526"/>
      <c r="UG370" s="526"/>
      <c r="UH370" s="526"/>
      <c r="UI370" s="526"/>
      <c r="UJ370" s="526"/>
      <c r="UK370" s="526"/>
      <c r="UL370" s="526"/>
      <c r="UM370" s="526"/>
      <c r="UN370" s="526"/>
      <c r="UO370" s="526"/>
      <c r="UP370" s="526"/>
      <c r="UQ370" s="526"/>
      <c r="UR370" s="526"/>
      <c r="US370" s="526"/>
      <c r="UT370" s="526"/>
      <c r="UU370" s="526"/>
      <c r="UV370" s="526"/>
      <c r="UW370" s="526"/>
      <c r="UX370" s="526"/>
      <c r="UY370" s="526"/>
      <c r="UZ370" s="526"/>
      <c r="VA370" s="526"/>
      <c r="VB370" s="526"/>
      <c r="VC370" s="526"/>
      <c r="VD370" s="526"/>
      <c r="VE370" s="526"/>
      <c r="VF370" s="526"/>
      <c r="VG370" s="526"/>
      <c r="VH370" s="526"/>
      <c r="VI370" s="526"/>
      <c r="VJ370" s="526"/>
      <c r="VK370" s="526"/>
      <c r="VL370" s="526"/>
      <c r="VM370" s="526"/>
      <c r="VN370" s="526"/>
      <c r="VO370" s="526"/>
      <c r="VP370" s="526"/>
      <c r="VQ370" s="526"/>
      <c r="VR370" s="526"/>
      <c r="VS370" s="526"/>
      <c r="VT370" s="526"/>
      <c r="VU370" s="526"/>
      <c r="VV370" s="526"/>
      <c r="VW370" s="526"/>
      <c r="VX370" s="526"/>
      <c r="VY370" s="526"/>
      <c r="VZ370" s="526"/>
      <c r="WA370" s="526"/>
      <c r="WB370" s="526"/>
      <c r="WC370" s="526"/>
      <c r="WD370" s="526"/>
      <c r="WE370" s="526"/>
      <c r="WF370" s="526"/>
      <c r="WG370" s="526"/>
      <c r="WH370" s="526"/>
      <c r="WI370" s="526"/>
      <c r="WJ370" s="526"/>
      <c r="WK370" s="526"/>
      <c r="WL370" s="526"/>
      <c r="WM370" s="526"/>
      <c r="WN370" s="526"/>
      <c r="WO370" s="526"/>
      <c r="WP370" s="526"/>
      <c r="WQ370" s="526"/>
      <c r="WR370" s="526"/>
      <c r="WS370" s="526"/>
      <c r="WT370" s="526"/>
      <c r="WU370" s="526"/>
      <c r="WV370" s="526"/>
      <c r="WW370" s="526"/>
      <c r="WX370" s="526"/>
      <c r="WY370" s="526"/>
      <c r="WZ370" s="526"/>
      <c r="XA370" s="526"/>
      <c r="XB370" s="526"/>
      <c r="XC370" s="526"/>
      <c r="XD370" s="526"/>
      <c r="XE370" s="526"/>
      <c r="XF370" s="526"/>
      <c r="XG370" s="526"/>
      <c r="XH370" s="526"/>
      <c r="XI370" s="526"/>
      <c r="XJ370" s="526"/>
      <c r="XK370" s="526"/>
      <c r="XL370" s="526"/>
      <c r="XM370" s="526"/>
      <c r="XN370" s="526"/>
      <c r="XO370" s="526"/>
      <c r="XP370" s="526"/>
      <c r="XQ370" s="526"/>
      <c r="XR370" s="526"/>
      <c r="XS370" s="526"/>
      <c r="XT370" s="526"/>
      <c r="XU370" s="526"/>
      <c r="XV370" s="526"/>
      <c r="XW370" s="526"/>
      <c r="XX370" s="526"/>
      <c r="XY370" s="526"/>
      <c r="XZ370" s="526"/>
      <c r="YA370" s="526"/>
      <c r="YB370" s="526"/>
      <c r="YC370" s="526"/>
      <c r="YD370" s="526"/>
      <c r="YE370" s="526"/>
      <c r="YF370" s="526"/>
      <c r="YG370" s="526"/>
      <c r="YH370" s="526"/>
      <c r="YI370" s="526"/>
      <c r="YJ370" s="526"/>
      <c r="YK370" s="526"/>
      <c r="YL370" s="526"/>
      <c r="YM370" s="526"/>
      <c r="YN370" s="526"/>
      <c r="YO370" s="526"/>
      <c r="YP370" s="526"/>
      <c r="YQ370" s="526"/>
      <c r="YR370" s="526"/>
      <c r="YS370" s="526"/>
      <c r="YT370" s="526"/>
      <c r="YU370" s="526"/>
      <c r="YV370" s="526"/>
      <c r="YW370" s="526"/>
      <c r="YX370" s="526"/>
      <c r="YY370" s="526"/>
      <c r="YZ370" s="526"/>
      <c r="ZA370" s="526"/>
      <c r="ZB370" s="526"/>
      <c r="ZC370" s="526"/>
      <c r="ZD370" s="526"/>
      <c r="ZE370" s="526"/>
      <c r="ZF370" s="526"/>
      <c r="ZG370" s="526"/>
      <c r="ZH370" s="526"/>
      <c r="ZI370" s="526"/>
      <c r="ZJ370" s="526"/>
      <c r="ZK370" s="526"/>
      <c r="ZL370" s="526"/>
      <c r="ZM370" s="526"/>
      <c r="ZN370" s="526"/>
      <c r="ZO370" s="526"/>
      <c r="ZP370" s="526"/>
      <c r="ZQ370" s="526"/>
      <c r="ZR370" s="526"/>
      <c r="ZS370" s="526"/>
      <c r="ZT370" s="526"/>
      <c r="ZU370" s="526"/>
      <c r="ZV370" s="526"/>
      <c r="ZW370" s="526"/>
      <c r="ZX370" s="526"/>
      <c r="ZY370" s="526"/>
      <c r="ZZ370" s="526"/>
      <c r="AAA370" s="526"/>
      <c r="AAB370" s="526"/>
      <c r="AAC370" s="526"/>
      <c r="AAD370" s="526"/>
      <c r="AAE370" s="526"/>
      <c r="AAF370" s="526"/>
      <c r="AAG370" s="526"/>
      <c r="AAH370" s="526"/>
      <c r="AAI370" s="526"/>
      <c r="AAJ370" s="526"/>
      <c r="AAK370" s="526"/>
      <c r="AAL370" s="526"/>
      <c r="AAM370" s="526"/>
      <c r="AAN370" s="526"/>
      <c r="AAO370" s="526"/>
      <c r="AAP370" s="526"/>
      <c r="AAQ370" s="526"/>
      <c r="AAR370" s="526"/>
      <c r="AAS370" s="526"/>
      <c r="AAT370" s="526"/>
      <c r="AAU370" s="526"/>
      <c r="AAV370" s="526"/>
      <c r="AAW370" s="526"/>
      <c r="AAX370" s="526"/>
      <c r="AAY370" s="526"/>
      <c r="AAZ370" s="526"/>
      <c r="ABA370" s="526"/>
      <c r="ABB370" s="526"/>
      <c r="ABC370" s="526"/>
      <c r="ABD370" s="526"/>
      <c r="ABE370" s="526"/>
      <c r="ABF370" s="526"/>
      <c r="ABG370" s="526"/>
      <c r="ABH370" s="526"/>
      <c r="ABI370" s="526"/>
      <c r="ABJ370" s="526"/>
      <c r="ABK370" s="526"/>
      <c r="ABL370" s="526"/>
      <c r="ABM370" s="526"/>
      <c r="ABN370" s="526"/>
      <c r="ABO370" s="526"/>
      <c r="ABP370" s="526"/>
      <c r="ABQ370" s="526"/>
      <c r="ABR370" s="526"/>
      <c r="ABS370" s="526"/>
      <c r="ABT370" s="526"/>
      <c r="ABU370" s="526"/>
      <c r="ABV370" s="526"/>
      <c r="ABW370" s="526"/>
      <c r="ABX370" s="526"/>
      <c r="ABY370" s="526"/>
      <c r="ABZ370" s="526"/>
      <c r="ACA370" s="526"/>
      <c r="ACB370" s="526"/>
      <c r="ACC370" s="526"/>
      <c r="ACD370" s="526"/>
      <c r="ACE370" s="526"/>
      <c r="ACF370" s="526"/>
      <c r="ACG370" s="526"/>
      <c r="ACH370" s="526"/>
      <c r="ACI370" s="526"/>
      <c r="ACJ370" s="526"/>
      <c r="ACK370" s="526"/>
      <c r="ACL370" s="526"/>
      <c r="ACM370" s="526"/>
      <c r="ACN370" s="526"/>
      <c r="ACO370" s="526"/>
      <c r="ACP370" s="526"/>
      <c r="ACQ370" s="526"/>
      <c r="ACR370" s="526"/>
      <c r="ACS370" s="526"/>
      <c r="ACT370" s="526"/>
      <c r="ACU370" s="526"/>
      <c r="ACV370" s="526"/>
      <c r="ACW370" s="526"/>
      <c r="ACX370" s="526"/>
      <c r="ACY370" s="526"/>
      <c r="ACZ370" s="526"/>
      <c r="ADA370" s="526"/>
      <c r="ADB370" s="526"/>
      <c r="ADC370" s="526"/>
      <c r="ADD370" s="526"/>
      <c r="ADE370" s="526"/>
      <c r="ADF370" s="526"/>
      <c r="ADG370" s="526"/>
      <c r="ADH370" s="526"/>
      <c r="ADI370" s="526"/>
      <c r="ADJ370" s="526"/>
      <c r="ADK370" s="526"/>
      <c r="ADL370" s="526"/>
      <c r="ADM370" s="526"/>
      <c r="ADN370" s="526"/>
      <c r="ADO370" s="526"/>
      <c r="ADP370" s="526"/>
      <c r="ADQ370" s="526"/>
      <c r="ADR370" s="526"/>
      <c r="ADS370" s="526"/>
      <c r="ADT370" s="526"/>
      <c r="ADU370" s="526"/>
      <c r="ADV370" s="526"/>
      <c r="ADW370" s="526"/>
      <c r="ADX370" s="526"/>
      <c r="ADY370" s="526"/>
      <c r="ADZ370" s="526"/>
      <c r="AEA370" s="526"/>
      <c r="AEB370" s="526"/>
      <c r="AEC370" s="526"/>
      <c r="AED370" s="526"/>
      <c r="AEE370" s="526"/>
      <c r="AEF370" s="526"/>
      <c r="AEG370" s="526"/>
      <c r="AEH370" s="526"/>
      <c r="AEI370" s="526"/>
      <c r="AEJ370" s="526"/>
      <c r="AEK370" s="526"/>
      <c r="AEL370" s="526"/>
      <c r="AEM370" s="526"/>
      <c r="AEN370" s="526"/>
      <c r="AEO370" s="526"/>
      <c r="AEP370" s="526"/>
      <c r="AEQ370" s="526"/>
      <c r="AER370" s="526"/>
      <c r="AES370" s="526"/>
      <c r="AET370" s="526"/>
      <c r="AEU370" s="526"/>
      <c r="AEV370" s="526"/>
      <c r="AEW370" s="526"/>
      <c r="AEX370" s="526"/>
      <c r="AEY370" s="526"/>
      <c r="AEZ370" s="526"/>
      <c r="AFA370" s="526"/>
      <c r="AFB370" s="526"/>
      <c r="AFC370" s="526"/>
      <c r="AFD370" s="526"/>
      <c r="AFE370" s="526"/>
      <c r="AFF370" s="526"/>
      <c r="AFG370" s="526"/>
      <c r="AFH370" s="526"/>
      <c r="AFI370" s="526"/>
      <c r="AFJ370" s="526"/>
      <c r="AFK370" s="526"/>
      <c r="AFL370" s="526"/>
      <c r="AFM370" s="526"/>
      <c r="AFN370" s="526"/>
      <c r="AFO370" s="526"/>
      <c r="AFP370" s="526"/>
      <c r="AFQ370" s="526"/>
      <c r="AFR370" s="526"/>
      <c r="AFS370" s="526"/>
      <c r="AFT370" s="526"/>
      <c r="AFU370" s="526"/>
      <c r="AFV370" s="526"/>
      <c r="AFW370" s="526"/>
      <c r="AFX370" s="526"/>
      <c r="AFY370" s="526"/>
      <c r="AFZ370" s="526"/>
      <c r="AGA370" s="526"/>
      <c r="AGB370" s="526"/>
      <c r="AGC370" s="526"/>
      <c r="AGD370" s="526"/>
      <c r="AGE370" s="526"/>
      <c r="AGF370" s="526"/>
      <c r="AGG370" s="526"/>
      <c r="AGH370" s="526"/>
      <c r="AGI370" s="526"/>
      <c r="AGJ370" s="526"/>
      <c r="AGK370" s="526"/>
      <c r="AGL370" s="526"/>
      <c r="AGM370" s="526"/>
      <c r="AGN370" s="526"/>
      <c r="AGO370" s="526"/>
      <c r="AGP370" s="526"/>
      <c r="AGQ370" s="526"/>
      <c r="AGR370" s="526"/>
      <c r="AGS370" s="526"/>
      <c r="AGT370" s="526"/>
      <c r="AGU370" s="526"/>
      <c r="AGV370" s="526"/>
      <c r="AGW370" s="526"/>
      <c r="AGX370" s="526"/>
      <c r="AGY370" s="526"/>
      <c r="AGZ370" s="526"/>
      <c r="AHA370" s="526"/>
      <c r="AHB370" s="526"/>
      <c r="AHC370" s="526"/>
      <c r="AHD370" s="526"/>
      <c r="AHE370" s="526"/>
      <c r="AHF370" s="526"/>
      <c r="AHG370" s="526"/>
      <c r="AHH370" s="526"/>
      <c r="AHI370" s="526"/>
      <c r="AHJ370" s="526"/>
      <c r="AHK370" s="526"/>
      <c r="AHL370" s="526"/>
      <c r="AHM370" s="526"/>
      <c r="AHN370" s="526"/>
      <c r="AHO370" s="526"/>
      <c r="AHP370" s="526"/>
      <c r="AHQ370" s="526"/>
      <c r="AHR370" s="526"/>
      <c r="AHS370" s="526"/>
      <c r="AHT370" s="526"/>
      <c r="AHU370" s="526"/>
      <c r="AHV370" s="526"/>
      <c r="AHW370" s="526"/>
      <c r="AHX370" s="526"/>
      <c r="AHY370" s="526"/>
      <c r="AHZ370" s="526"/>
      <c r="AIA370" s="526"/>
      <c r="AIB370" s="526"/>
      <c r="AIC370" s="526"/>
      <c r="AID370" s="526"/>
      <c r="AIE370" s="526"/>
      <c r="AIF370" s="526"/>
      <c r="AIG370" s="526"/>
      <c r="AIH370" s="526"/>
      <c r="AII370" s="526"/>
      <c r="AIJ370" s="526"/>
      <c r="AIK370" s="526"/>
      <c r="AIL370" s="526"/>
      <c r="AIM370" s="526"/>
      <c r="AIN370" s="526"/>
      <c r="AIO370" s="526"/>
      <c r="AIP370" s="526"/>
      <c r="AIQ370" s="526"/>
      <c r="AIR370" s="526"/>
      <c r="AIS370" s="526"/>
      <c r="AIT370" s="526"/>
      <c r="AIU370" s="526"/>
      <c r="AIV370" s="526"/>
      <c r="AIW370" s="526"/>
      <c r="AIX370" s="526"/>
      <c r="AIY370" s="526"/>
      <c r="AIZ370" s="526"/>
      <c r="AJA370" s="526"/>
      <c r="AJB370" s="526"/>
      <c r="AJC370" s="526"/>
      <c r="AJD370" s="526"/>
      <c r="AJE370" s="526"/>
      <c r="AJF370" s="526"/>
      <c r="AJG370" s="526"/>
      <c r="AJH370" s="526"/>
      <c r="AJI370" s="526"/>
      <c r="AJJ370" s="526"/>
      <c r="AJK370" s="526"/>
      <c r="AJL370" s="526"/>
      <c r="AJM370" s="526"/>
      <c r="AJN370" s="526"/>
      <c r="AJO370" s="526"/>
      <c r="AJP370" s="526"/>
      <c r="AJQ370" s="526"/>
      <c r="AJR370" s="526"/>
      <c r="AJS370" s="526"/>
      <c r="AJT370" s="526"/>
      <c r="AJU370" s="526"/>
      <c r="AJV370" s="526"/>
      <c r="AJW370" s="526"/>
      <c r="AJX370" s="526"/>
      <c r="AJY370" s="526"/>
      <c r="AJZ370" s="526"/>
      <c r="AKA370" s="526"/>
      <c r="AKB370" s="526"/>
      <c r="AKC370" s="526"/>
      <c r="AKD370" s="526"/>
      <c r="AKE370" s="526"/>
      <c r="AKF370" s="526"/>
      <c r="AKG370" s="526"/>
      <c r="AKH370" s="526"/>
      <c r="AKI370" s="526"/>
      <c r="AKJ370" s="526"/>
      <c r="AKK370" s="526"/>
      <c r="AKL370" s="526"/>
      <c r="AKM370" s="526"/>
      <c r="AKN370" s="526"/>
      <c r="AKO370" s="526"/>
      <c r="AKP370" s="526"/>
      <c r="AKQ370" s="526"/>
      <c r="AKR370" s="526"/>
      <c r="AKS370" s="526"/>
      <c r="AKT370" s="526"/>
      <c r="AKU370" s="526"/>
      <c r="AKV370" s="526"/>
      <c r="AKW370" s="526"/>
      <c r="AKX370" s="526"/>
      <c r="AKY370" s="526"/>
      <c r="AKZ370" s="526"/>
      <c r="ALA370" s="526"/>
      <c r="ALB370" s="526"/>
      <c r="ALC370" s="526"/>
      <c r="ALD370" s="526"/>
      <c r="ALE370" s="526"/>
      <c r="ALF370" s="526"/>
      <c r="ALG370" s="526"/>
      <c r="ALH370" s="526"/>
      <c r="ALI370" s="526"/>
      <c r="ALJ370" s="526"/>
      <c r="ALK370" s="526"/>
      <c r="ALL370" s="526"/>
      <c r="ALM370" s="526"/>
      <c r="ALN370" s="526"/>
      <c r="ALO370" s="526"/>
      <c r="ALP370" s="526"/>
      <c r="ALQ370" s="526"/>
      <c r="ALR370" s="526"/>
      <c r="ALS370" s="526"/>
      <c r="ALT370" s="526"/>
      <c r="ALU370" s="526"/>
      <c r="ALV370" s="526"/>
      <c r="ALW370" s="526"/>
      <c r="ALX370" s="526"/>
      <c r="ALY370" s="526"/>
      <c r="ALZ370" s="526"/>
      <c r="AMA370" s="526"/>
      <c r="AMB370" s="526"/>
      <c r="AMC370" s="526"/>
      <c r="AMD370" s="526"/>
      <c r="AME370" s="526"/>
      <c r="AMF370" s="526"/>
      <c r="AMG370" s="526"/>
      <c r="AMH370" s="526"/>
      <c r="AMI370" s="526"/>
      <c r="AMJ370" s="526"/>
    </row>
    <row r="371" spans="1:1024" s="530" customFormat="1" ht="16.350000000000001" customHeight="1" thickBot="1">
      <c r="A371" s="528"/>
      <c r="B371" s="529"/>
      <c r="C371" s="529"/>
      <c r="D371" s="529"/>
      <c r="E371" s="529"/>
      <c r="F371" s="529"/>
      <c r="G371" s="529"/>
      <c r="H371" s="529"/>
      <c r="I371" s="529"/>
      <c r="J371" s="529"/>
      <c r="K371" s="529"/>
      <c r="L371" s="529"/>
      <c r="M371" s="529"/>
      <c r="N371" s="757">
        <v>4304947</v>
      </c>
      <c r="O371" s="535"/>
      <c r="P371" s="758"/>
      <c r="Q371" s="529"/>
      <c r="R371" s="763"/>
      <c r="S371" s="535"/>
      <c r="T371" s="535"/>
      <c r="U371" s="535"/>
      <c r="V371" s="535"/>
      <c r="W371" s="535"/>
      <c r="X371" s="535"/>
      <c r="Y371" s="535">
        <f>④修繕履歴!AA24</f>
        <v>893750</v>
      </c>
      <c r="Z371" s="535"/>
      <c r="AA371" s="535">
        <f>④修繕履歴!AE12+④修繕履歴!AE14+④修繕履歴!AE19</f>
        <v>509190</v>
      </c>
      <c r="AB371" s="535"/>
      <c r="AC371" s="535"/>
      <c r="AD371" s="535"/>
      <c r="AE371" s="529"/>
      <c r="AF371" s="529"/>
      <c r="AG371" s="529"/>
      <c r="AH371" s="529"/>
      <c r="AI371" s="529"/>
      <c r="AJ371" s="529"/>
      <c r="AK371" s="529"/>
      <c r="AL371" s="529"/>
      <c r="AM371" s="529"/>
      <c r="AN371" s="529"/>
      <c r="AO371" s="529"/>
      <c r="AP371" s="529"/>
      <c r="AQ371" s="529"/>
      <c r="AR371" s="529"/>
      <c r="AS371" s="529"/>
      <c r="AT371" s="529"/>
      <c r="AU371" s="529"/>
      <c r="AV371" s="529"/>
      <c r="AW371" s="529"/>
      <c r="AX371" s="529"/>
      <c r="AY371" s="529"/>
      <c r="AZ371" s="529"/>
      <c r="BA371" s="529"/>
      <c r="BB371" s="529"/>
      <c r="BC371" s="529"/>
      <c r="BD371" s="529"/>
      <c r="BE371" s="529"/>
      <c r="BF371" s="529"/>
      <c r="BG371" s="529"/>
      <c r="BH371" s="529"/>
      <c r="BI371" s="529"/>
      <c r="BJ371" s="529"/>
      <c r="BK371" s="529"/>
      <c r="BL371" s="529"/>
      <c r="BM371" s="529"/>
      <c r="BN371" s="529"/>
      <c r="BO371" s="529"/>
      <c r="BP371" s="529"/>
      <c r="BQ371" s="529"/>
      <c r="BR371" s="529"/>
      <c r="BS371" s="529"/>
      <c r="BT371" s="529"/>
      <c r="BU371" s="529"/>
      <c r="BV371" s="529"/>
      <c r="BW371" s="529"/>
      <c r="BX371" s="529"/>
      <c r="BY371" s="529"/>
      <c r="BZ371" s="529"/>
      <c r="CA371" s="529"/>
      <c r="CB371" s="529"/>
      <c r="CC371" s="529"/>
      <c r="CD371" s="529"/>
      <c r="CE371" s="529"/>
      <c r="CF371" s="529"/>
      <c r="CG371" s="529"/>
      <c r="CH371" s="529"/>
      <c r="CI371" s="529"/>
      <c r="CJ371" s="529"/>
      <c r="CK371" s="529"/>
      <c r="CL371" s="529"/>
      <c r="CM371" s="529"/>
      <c r="CN371" s="529"/>
      <c r="CO371" s="529"/>
      <c r="CP371" s="529"/>
      <c r="CQ371" s="529"/>
      <c r="CR371" s="529"/>
      <c r="CS371" s="529"/>
      <c r="CT371" s="529"/>
      <c r="CU371" s="529"/>
      <c r="CV371" s="529"/>
      <c r="CW371" s="529"/>
      <c r="CX371" s="529"/>
      <c r="CY371" s="529"/>
      <c r="CZ371" s="529"/>
      <c r="DA371" s="529"/>
      <c r="DB371" s="529"/>
      <c r="DC371" s="529"/>
      <c r="DD371" s="529"/>
      <c r="DE371" s="529"/>
      <c r="DF371" s="529"/>
      <c r="DG371" s="529"/>
      <c r="DH371" s="529"/>
      <c r="DI371" s="529"/>
      <c r="DJ371" s="529"/>
      <c r="DK371" s="529"/>
      <c r="DL371" s="529"/>
      <c r="DM371" s="529"/>
      <c r="DN371" s="529"/>
      <c r="DO371" s="529"/>
      <c r="DP371" s="529"/>
      <c r="DQ371" s="529"/>
      <c r="DR371" s="529"/>
      <c r="DS371" s="529"/>
      <c r="DT371" s="529"/>
      <c r="DU371" s="529"/>
      <c r="DV371" s="529"/>
      <c r="DW371" s="529"/>
      <c r="DX371" s="529"/>
      <c r="DY371" s="529"/>
      <c r="DZ371" s="529"/>
      <c r="EA371" s="529"/>
      <c r="EB371" s="529"/>
      <c r="EC371" s="529"/>
      <c r="ED371" s="529"/>
      <c r="EE371" s="529"/>
      <c r="EF371" s="529"/>
      <c r="EG371" s="529"/>
      <c r="EH371" s="529"/>
      <c r="EI371" s="529"/>
      <c r="EJ371" s="529"/>
      <c r="EK371" s="529"/>
      <c r="EL371" s="529"/>
      <c r="EM371" s="529"/>
      <c r="EN371" s="529"/>
      <c r="EO371" s="529"/>
      <c r="EP371" s="529"/>
      <c r="EQ371" s="529"/>
      <c r="ER371" s="529"/>
      <c r="ES371" s="529"/>
      <c r="ET371" s="529"/>
      <c r="EU371" s="529"/>
      <c r="EV371" s="529"/>
      <c r="EW371" s="529"/>
      <c r="EX371" s="529"/>
      <c r="EY371" s="529"/>
      <c r="EZ371" s="529"/>
      <c r="FA371" s="529"/>
      <c r="FB371" s="529"/>
      <c r="FC371" s="529"/>
      <c r="FD371" s="529"/>
      <c r="FE371" s="529"/>
      <c r="FF371" s="529"/>
      <c r="FG371" s="529"/>
      <c r="FH371" s="529"/>
      <c r="FI371" s="529"/>
      <c r="FJ371" s="529"/>
      <c r="FK371" s="529"/>
      <c r="FL371" s="529"/>
      <c r="FM371" s="529"/>
      <c r="FN371" s="529"/>
      <c r="FO371" s="529"/>
      <c r="FP371" s="529"/>
      <c r="FQ371" s="529"/>
      <c r="FR371" s="529"/>
      <c r="FS371" s="529"/>
      <c r="FT371" s="529"/>
      <c r="FU371" s="529"/>
      <c r="FV371" s="529"/>
      <c r="FW371" s="529"/>
      <c r="FX371" s="529"/>
      <c r="FY371" s="529"/>
      <c r="FZ371" s="529"/>
      <c r="GA371" s="529"/>
      <c r="GB371" s="529"/>
      <c r="GC371" s="529"/>
      <c r="GD371" s="529"/>
      <c r="GE371" s="529"/>
      <c r="GF371" s="529"/>
      <c r="GG371" s="529"/>
      <c r="GH371" s="529"/>
      <c r="GI371" s="529"/>
      <c r="GJ371" s="529"/>
      <c r="GK371" s="529"/>
      <c r="GL371" s="529"/>
      <c r="GM371" s="529"/>
      <c r="GN371" s="529"/>
      <c r="GO371" s="529"/>
      <c r="GP371" s="529"/>
      <c r="GQ371" s="529"/>
      <c r="GR371" s="529"/>
      <c r="GS371" s="529"/>
      <c r="GT371" s="529"/>
      <c r="GU371" s="529"/>
      <c r="GV371" s="529"/>
      <c r="GW371" s="529"/>
      <c r="GX371" s="529"/>
      <c r="GY371" s="529"/>
      <c r="GZ371" s="529"/>
      <c r="HA371" s="529"/>
      <c r="HB371" s="529"/>
      <c r="HC371" s="529"/>
      <c r="HD371" s="529"/>
      <c r="HE371" s="529"/>
      <c r="HF371" s="529"/>
      <c r="HG371" s="529"/>
      <c r="HH371" s="529"/>
      <c r="HI371" s="529"/>
      <c r="HJ371" s="529"/>
      <c r="HK371" s="529"/>
      <c r="HL371" s="529"/>
      <c r="HM371" s="529"/>
      <c r="HN371" s="529"/>
      <c r="HO371" s="529"/>
      <c r="HP371" s="529"/>
      <c r="HQ371" s="529"/>
      <c r="HR371" s="529"/>
      <c r="HS371" s="529"/>
      <c r="HT371" s="529"/>
      <c r="HU371" s="529"/>
      <c r="HV371" s="529"/>
      <c r="HW371" s="529"/>
      <c r="HX371" s="529"/>
      <c r="HY371" s="529"/>
      <c r="HZ371" s="529"/>
      <c r="IA371" s="529"/>
      <c r="IB371" s="529"/>
      <c r="IC371" s="529"/>
      <c r="ID371" s="529"/>
      <c r="IE371" s="529"/>
      <c r="IF371" s="529"/>
      <c r="IG371" s="529"/>
      <c r="IH371" s="529"/>
      <c r="II371" s="529"/>
      <c r="IJ371" s="529"/>
      <c r="IK371" s="529"/>
      <c r="IL371" s="529"/>
      <c r="IM371" s="529"/>
      <c r="IN371" s="529"/>
      <c r="IO371" s="529"/>
      <c r="IP371" s="529"/>
      <c r="IQ371" s="529"/>
      <c r="IR371" s="529"/>
      <c r="IS371" s="529"/>
      <c r="IT371" s="529"/>
      <c r="IU371" s="529"/>
      <c r="IV371" s="529"/>
      <c r="IW371" s="529"/>
      <c r="IX371" s="529"/>
      <c r="IY371" s="529"/>
      <c r="IZ371" s="529"/>
      <c r="JA371" s="529"/>
      <c r="JB371" s="529"/>
      <c r="JC371" s="529"/>
      <c r="JD371" s="529"/>
      <c r="JE371" s="529"/>
      <c r="JF371" s="529"/>
      <c r="JG371" s="529"/>
      <c r="JH371" s="529"/>
      <c r="JI371" s="529"/>
      <c r="JJ371" s="529"/>
      <c r="JK371" s="529"/>
      <c r="JL371" s="529"/>
      <c r="JM371" s="529"/>
      <c r="JN371" s="529"/>
      <c r="JO371" s="529"/>
      <c r="JP371" s="529"/>
      <c r="JQ371" s="529"/>
      <c r="JR371" s="529"/>
      <c r="JS371" s="529"/>
      <c r="JT371" s="529"/>
      <c r="JU371" s="529"/>
      <c r="JV371" s="529"/>
      <c r="JW371" s="529"/>
      <c r="JX371" s="529"/>
      <c r="JY371" s="529"/>
      <c r="JZ371" s="529"/>
      <c r="KA371" s="529"/>
      <c r="KB371" s="529"/>
      <c r="KC371" s="529"/>
      <c r="KD371" s="529"/>
      <c r="KE371" s="529"/>
      <c r="KF371" s="529"/>
      <c r="KG371" s="529"/>
      <c r="KH371" s="529"/>
      <c r="KI371" s="529"/>
      <c r="KJ371" s="529"/>
      <c r="KK371" s="529"/>
      <c r="KL371" s="529"/>
      <c r="KM371" s="529"/>
      <c r="KN371" s="529"/>
      <c r="KO371" s="529"/>
      <c r="KP371" s="529"/>
      <c r="KQ371" s="529"/>
      <c r="KR371" s="529"/>
      <c r="KS371" s="529"/>
      <c r="KT371" s="529"/>
      <c r="KU371" s="529"/>
      <c r="KV371" s="529"/>
      <c r="KW371" s="529"/>
      <c r="KX371" s="529"/>
      <c r="KY371" s="529"/>
      <c r="KZ371" s="529"/>
      <c r="LA371" s="529"/>
      <c r="LB371" s="529"/>
      <c r="LC371" s="529"/>
      <c r="LD371" s="529"/>
      <c r="LE371" s="529"/>
      <c r="LF371" s="529"/>
      <c r="LG371" s="529"/>
      <c r="LH371" s="529"/>
      <c r="LI371" s="529"/>
      <c r="LJ371" s="529"/>
      <c r="LK371" s="529"/>
      <c r="LL371" s="529"/>
      <c r="LM371" s="529"/>
      <c r="LN371" s="529"/>
      <c r="LO371" s="529"/>
      <c r="LP371" s="529"/>
      <c r="LQ371" s="529"/>
      <c r="LR371" s="529"/>
      <c r="LS371" s="529"/>
      <c r="LT371" s="529"/>
      <c r="LU371" s="529"/>
      <c r="LV371" s="529"/>
      <c r="LW371" s="529"/>
      <c r="LX371" s="529"/>
      <c r="LY371" s="529"/>
      <c r="LZ371" s="529"/>
      <c r="MA371" s="529"/>
      <c r="MB371" s="529"/>
      <c r="MC371" s="529"/>
      <c r="MD371" s="529"/>
      <c r="ME371" s="529"/>
      <c r="MF371" s="529"/>
      <c r="MG371" s="529"/>
      <c r="MH371" s="529"/>
      <c r="MI371" s="529"/>
      <c r="MJ371" s="529"/>
      <c r="MK371" s="529"/>
      <c r="ML371" s="529"/>
      <c r="MM371" s="529"/>
      <c r="MN371" s="529"/>
      <c r="MO371" s="529"/>
      <c r="MP371" s="529"/>
      <c r="MQ371" s="529"/>
      <c r="MR371" s="529"/>
      <c r="MS371" s="529"/>
      <c r="MT371" s="529"/>
      <c r="MU371" s="529"/>
      <c r="MV371" s="529"/>
      <c r="MW371" s="529"/>
      <c r="MX371" s="529"/>
      <c r="MY371" s="529"/>
      <c r="MZ371" s="529"/>
      <c r="NA371" s="529"/>
      <c r="NB371" s="529"/>
      <c r="NC371" s="529"/>
      <c r="ND371" s="529"/>
      <c r="NE371" s="529"/>
      <c r="NF371" s="529"/>
      <c r="NG371" s="529"/>
      <c r="NH371" s="529"/>
      <c r="NI371" s="529"/>
      <c r="NJ371" s="529"/>
      <c r="NK371" s="529"/>
      <c r="NL371" s="529"/>
      <c r="NM371" s="529"/>
      <c r="NN371" s="529"/>
      <c r="NO371" s="529"/>
      <c r="NP371" s="529"/>
      <c r="NQ371" s="529"/>
      <c r="NR371" s="529"/>
      <c r="NS371" s="529"/>
      <c r="NT371" s="529"/>
      <c r="NU371" s="529"/>
      <c r="NV371" s="529"/>
      <c r="NW371" s="529"/>
      <c r="NX371" s="529"/>
      <c r="NY371" s="529"/>
      <c r="NZ371" s="529"/>
      <c r="OA371" s="529"/>
      <c r="OB371" s="529"/>
      <c r="OC371" s="529"/>
      <c r="OD371" s="529"/>
      <c r="OE371" s="529"/>
      <c r="OF371" s="529"/>
      <c r="OG371" s="529"/>
      <c r="OH371" s="529"/>
      <c r="OI371" s="529"/>
      <c r="OJ371" s="529"/>
      <c r="OK371" s="529"/>
      <c r="OL371" s="529"/>
      <c r="OM371" s="529"/>
      <c r="ON371" s="529"/>
      <c r="OO371" s="529"/>
      <c r="OP371" s="529"/>
      <c r="OQ371" s="529"/>
      <c r="OR371" s="529"/>
      <c r="OS371" s="529"/>
      <c r="OT371" s="529"/>
      <c r="OU371" s="529"/>
      <c r="OV371" s="529"/>
      <c r="OW371" s="529"/>
      <c r="OX371" s="529"/>
      <c r="OY371" s="529"/>
      <c r="OZ371" s="529"/>
      <c r="PA371" s="529"/>
      <c r="PB371" s="529"/>
      <c r="PC371" s="529"/>
      <c r="PD371" s="529"/>
      <c r="PE371" s="529"/>
      <c r="PF371" s="529"/>
      <c r="PG371" s="529"/>
      <c r="PH371" s="529"/>
      <c r="PI371" s="529"/>
      <c r="PJ371" s="529"/>
      <c r="PK371" s="529"/>
      <c r="PL371" s="529"/>
      <c r="PM371" s="529"/>
      <c r="PN371" s="529"/>
      <c r="PO371" s="529"/>
      <c r="PP371" s="529"/>
      <c r="PQ371" s="529"/>
      <c r="PR371" s="529"/>
      <c r="PS371" s="529"/>
      <c r="PT371" s="529"/>
      <c r="PU371" s="529"/>
      <c r="PV371" s="529"/>
      <c r="PW371" s="529"/>
      <c r="PX371" s="529"/>
      <c r="PY371" s="529"/>
      <c r="PZ371" s="529"/>
      <c r="QA371" s="529"/>
      <c r="QB371" s="529"/>
      <c r="QC371" s="529"/>
      <c r="QD371" s="529"/>
      <c r="QE371" s="529"/>
      <c r="QF371" s="529"/>
      <c r="QG371" s="529"/>
      <c r="QH371" s="529"/>
      <c r="QI371" s="529"/>
      <c r="QJ371" s="529"/>
      <c r="QK371" s="529"/>
      <c r="QL371" s="529"/>
      <c r="QM371" s="529"/>
      <c r="QN371" s="529"/>
      <c r="QO371" s="529"/>
      <c r="QP371" s="529"/>
      <c r="QQ371" s="529"/>
      <c r="QR371" s="529"/>
      <c r="QS371" s="529"/>
      <c r="QT371" s="529"/>
      <c r="QU371" s="529"/>
      <c r="QV371" s="529"/>
      <c r="QW371" s="529"/>
      <c r="QX371" s="529"/>
      <c r="QY371" s="529"/>
      <c r="QZ371" s="529"/>
      <c r="RA371" s="529"/>
      <c r="RB371" s="529"/>
      <c r="RC371" s="529"/>
      <c r="RD371" s="529"/>
      <c r="RE371" s="529"/>
      <c r="RF371" s="529"/>
      <c r="RG371" s="529"/>
      <c r="RH371" s="529"/>
      <c r="RI371" s="529"/>
      <c r="RJ371" s="529"/>
      <c r="RK371" s="529"/>
      <c r="RL371" s="529"/>
      <c r="RM371" s="529"/>
      <c r="RN371" s="529"/>
      <c r="RO371" s="529"/>
      <c r="RP371" s="529"/>
      <c r="RQ371" s="529"/>
      <c r="RR371" s="529"/>
      <c r="RS371" s="529"/>
      <c r="RT371" s="529"/>
      <c r="RU371" s="529"/>
      <c r="RV371" s="529"/>
      <c r="RW371" s="529"/>
      <c r="RX371" s="529"/>
      <c r="RY371" s="529"/>
      <c r="RZ371" s="529"/>
      <c r="SA371" s="529"/>
      <c r="SB371" s="529"/>
      <c r="SC371" s="529"/>
      <c r="SD371" s="529"/>
      <c r="SE371" s="529"/>
      <c r="SF371" s="529"/>
      <c r="SG371" s="529"/>
      <c r="SH371" s="529"/>
      <c r="SI371" s="529"/>
      <c r="SJ371" s="529"/>
      <c r="SK371" s="529"/>
      <c r="SL371" s="529"/>
      <c r="SM371" s="529"/>
      <c r="SN371" s="529"/>
      <c r="SO371" s="529"/>
      <c r="SP371" s="529"/>
      <c r="SQ371" s="529"/>
      <c r="SR371" s="529"/>
      <c r="SS371" s="529"/>
      <c r="ST371" s="529"/>
      <c r="SU371" s="529"/>
      <c r="SV371" s="529"/>
      <c r="SW371" s="529"/>
      <c r="SX371" s="529"/>
      <c r="SY371" s="529"/>
      <c r="SZ371" s="529"/>
      <c r="TA371" s="529"/>
      <c r="TB371" s="529"/>
      <c r="TC371" s="529"/>
      <c r="TD371" s="529"/>
      <c r="TE371" s="529"/>
      <c r="TF371" s="529"/>
      <c r="TG371" s="529"/>
      <c r="TH371" s="529"/>
      <c r="TI371" s="529"/>
      <c r="TJ371" s="529"/>
      <c r="TK371" s="529"/>
      <c r="TL371" s="529"/>
      <c r="TM371" s="529"/>
      <c r="TN371" s="529"/>
      <c r="TO371" s="529"/>
      <c r="TP371" s="529"/>
      <c r="TQ371" s="529"/>
      <c r="TR371" s="529"/>
      <c r="TS371" s="529"/>
      <c r="TT371" s="529"/>
      <c r="TU371" s="529"/>
      <c r="TV371" s="529"/>
      <c r="TW371" s="529"/>
      <c r="TX371" s="529"/>
      <c r="TY371" s="529"/>
      <c r="TZ371" s="529"/>
      <c r="UA371" s="529"/>
      <c r="UB371" s="529"/>
      <c r="UC371" s="529"/>
      <c r="UD371" s="529"/>
      <c r="UE371" s="529"/>
      <c r="UF371" s="529"/>
      <c r="UG371" s="529"/>
      <c r="UH371" s="529"/>
      <c r="UI371" s="529"/>
      <c r="UJ371" s="529"/>
      <c r="UK371" s="529"/>
      <c r="UL371" s="529"/>
      <c r="UM371" s="529"/>
      <c r="UN371" s="529"/>
      <c r="UO371" s="529"/>
      <c r="UP371" s="529"/>
      <c r="UQ371" s="529"/>
      <c r="UR371" s="529"/>
      <c r="US371" s="529"/>
      <c r="UT371" s="529"/>
      <c r="UU371" s="529"/>
      <c r="UV371" s="529"/>
      <c r="UW371" s="529"/>
      <c r="UX371" s="529"/>
      <c r="UY371" s="529"/>
      <c r="UZ371" s="529"/>
      <c r="VA371" s="529"/>
      <c r="VB371" s="529"/>
      <c r="VC371" s="529"/>
      <c r="VD371" s="529"/>
      <c r="VE371" s="529"/>
      <c r="VF371" s="529"/>
      <c r="VG371" s="529"/>
      <c r="VH371" s="529"/>
      <c r="VI371" s="529"/>
      <c r="VJ371" s="529"/>
      <c r="VK371" s="529"/>
      <c r="VL371" s="529"/>
      <c r="VM371" s="529"/>
      <c r="VN371" s="529"/>
      <c r="VO371" s="529"/>
      <c r="VP371" s="529"/>
      <c r="VQ371" s="529"/>
      <c r="VR371" s="529"/>
      <c r="VS371" s="529"/>
      <c r="VT371" s="529"/>
      <c r="VU371" s="529"/>
      <c r="VV371" s="529"/>
      <c r="VW371" s="529"/>
      <c r="VX371" s="529"/>
      <c r="VY371" s="529"/>
      <c r="VZ371" s="529"/>
      <c r="WA371" s="529"/>
      <c r="WB371" s="529"/>
      <c r="WC371" s="529"/>
      <c r="WD371" s="529"/>
      <c r="WE371" s="529"/>
      <c r="WF371" s="529"/>
      <c r="WG371" s="529"/>
      <c r="WH371" s="529"/>
      <c r="WI371" s="529"/>
      <c r="WJ371" s="529"/>
      <c r="WK371" s="529"/>
      <c r="WL371" s="529"/>
      <c r="WM371" s="529"/>
      <c r="WN371" s="529"/>
      <c r="WO371" s="529"/>
      <c r="WP371" s="529"/>
      <c r="WQ371" s="529"/>
      <c r="WR371" s="529"/>
      <c r="WS371" s="529"/>
      <c r="WT371" s="529"/>
      <c r="WU371" s="529"/>
      <c r="WV371" s="529"/>
      <c r="WW371" s="529"/>
      <c r="WX371" s="529"/>
      <c r="WY371" s="529"/>
      <c r="WZ371" s="529"/>
      <c r="XA371" s="529"/>
      <c r="XB371" s="529"/>
      <c r="XC371" s="529"/>
      <c r="XD371" s="529"/>
      <c r="XE371" s="529"/>
      <c r="XF371" s="529"/>
      <c r="XG371" s="529"/>
      <c r="XH371" s="529"/>
      <c r="XI371" s="529"/>
      <c r="XJ371" s="529"/>
      <c r="XK371" s="529"/>
      <c r="XL371" s="529"/>
      <c r="XM371" s="529"/>
      <c r="XN371" s="529"/>
      <c r="XO371" s="529"/>
      <c r="XP371" s="529"/>
      <c r="XQ371" s="529"/>
      <c r="XR371" s="529"/>
      <c r="XS371" s="529"/>
      <c r="XT371" s="529"/>
      <c r="XU371" s="529"/>
      <c r="XV371" s="529"/>
      <c r="XW371" s="529"/>
      <c r="XX371" s="529"/>
      <c r="XY371" s="529"/>
      <c r="XZ371" s="529"/>
      <c r="YA371" s="529"/>
      <c r="YB371" s="529"/>
      <c r="YC371" s="529"/>
      <c r="YD371" s="529"/>
      <c r="YE371" s="529"/>
      <c r="YF371" s="529"/>
      <c r="YG371" s="529"/>
      <c r="YH371" s="529"/>
      <c r="YI371" s="529"/>
      <c r="YJ371" s="529"/>
      <c r="YK371" s="529"/>
      <c r="YL371" s="529"/>
      <c r="YM371" s="529"/>
      <c r="YN371" s="529"/>
      <c r="YO371" s="529"/>
      <c r="YP371" s="529"/>
      <c r="YQ371" s="529"/>
      <c r="YR371" s="529"/>
      <c r="YS371" s="529"/>
      <c r="YT371" s="529"/>
      <c r="YU371" s="529"/>
      <c r="YV371" s="529"/>
      <c r="YW371" s="529"/>
      <c r="YX371" s="529"/>
      <c r="YY371" s="529"/>
      <c r="YZ371" s="529"/>
      <c r="ZA371" s="529"/>
      <c r="ZB371" s="529"/>
      <c r="ZC371" s="529"/>
      <c r="ZD371" s="529"/>
      <c r="ZE371" s="529"/>
      <c r="ZF371" s="529"/>
      <c r="ZG371" s="529"/>
      <c r="ZH371" s="529"/>
      <c r="ZI371" s="529"/>
      <c r="ZJ371" s="529"/>
      <c r="ZK371" s="529"/>
      <c r="ZL371" s="529"/>
      <c r="ZM371" s="529"/>
      <c r="ZN371" s="529"/>
      <c r="ZO371" s="529"/>
      <c r="ZP371" s="529"/>
      <c r="ZQ371" s="529"/>
      <c r="ZR371" s="529"/>
      <c r="ZS371" s="529"/>
      <c r="ZT371" s="529"/>
      <c r="ZU371" s="529"/>
      <c r="ZV371" s="529"/>
      <c r="ZW371" s="529"/>
      <c r="ZX371" s="529"/>
      <c r="ZY371" s="529"/>
      <c r="ZZ371" s="529"/>
      <c r="AAA371" s="529"/>
      <c r="AAB371" s="529"/>
      <c r="AAC371" s="529"/>
      <c r="AAD371" s="529"/>
      <c r="AAE371" s="529"/>
      <c r="AAF371" s="529"/>
      <c r="AAG371" s="529"/>
      <c r="AAH371" s="529"/>
      <c r="AAI371" s="529"/>
      <c r="AAJ371" s="529"/>
      <c r="AAK371" s="529"/>
      <c r="AAL371" s="529"/>
      <c r="AAM371" s="529"/>
      <c r="AAN371" s="529"/>
      <c r="AAO371" s="529"/>
      <c r="AAP371" s="529"/>
      <c r="AAQ371" s="529"/>
      <c r="AAR371" s="529"/>
      <c r="AAS371" s="529"/>
      <c r="AAT371" s="529"/>
      <c r="AAU371" s="529"/>
      <c r="AAV371" s="529"/>
      <c r="AAW371" s="529"/>
      <c r="AAX371" s="529"/>
      <c r="AAY371" s="529"/>
      <c r="AAZ371" s="529"/>
      <c r="ABA371" s="529"/>
      <c r="ABB371" s="529"/>
      <c r="ABC371" s="529"/>
      <c r="ABD371" s="529"/>
      <c r="ABE371" s="529"/>
      <c r="ABF371" s="529"/>
      <c r="ABG371" s="529"/>
      <c r="ABH371" s="529"/>
      <c r="ABI371" s="529"/>
      <c r="ABJ371" s="529"/>
      <c r="ABK371" s="529"/>
      <c r="ABL371" s="529"/>
      <c r="ABM371" s="529"/>
      <c r="ABN371" s="529"/>
      <c r="ABO371" s="529"/>
      <c r="ABP371" s="529"/>
      <c r="ABQ371" s="529"/>
      <c r="ABR371" s="529"/>
      <c r="ABS371" s="529"/>
      <c r="ABT371" s="529"/>
      <c r="ABU371" s="529"/>
      <c r="ABV371" s="529"/>
      <c r="ABW371" s="529"/>
      <c r="ABX371" s="529"/>
      <c r="ABY371" s="529"/>
      <c r="ABZ371" s="529"/>
      <c r="ACA371" s="529"/>
      <c r="ACB371" s="529"/>
      <c r="ACC371" s="529"/>
      <c r="ACD371" s="529"/>
      <c r="ACE371" s="529"/>
      <c r="ACF371" s="529"/>
      <c r="ACG371" s="529"/>
      <c r="ACH371" s="529"/>
      <c r="ACI371" s="529"/>
      <c r="ACJ371" s="529"/>
      <c r="ACK371" s="529"/>
      <c r="ACL371" s="529"/>
      <c r="ACM371" s="529"/>
      <c r="ACN371" s="529"/>
      <c r="ACO371" s="529"/>
      <c r="ACP371" s="529"/>
      <c r="ACQ371" s="529"/>
      <c r="ACR371" s="529"/>
      <c r="ACS371" s="529"/>
      <c r="ACT371" s="529"/>
      <c r="ACU371" s="529"/>
      <c r="ACV371" s="529"/>
      <c r="ACW371" s="529"/>
      <c r="ACX371" s="529"/>
      <c r="ACY371" s="529"/>
      <c r="ACZ371" s="529"/>
      <c r="ADA371" s="529"/>
      <c r="ADB371" s="529"/>
      <c r="ADC371" s="529"/>
      <c r="ADD371" s="529"/>
      <c r="ADE371" s="529"/>
      <c r="ADF371" s="529"/>
      <c r="ADG371" s="529"/>
      <c r="ADH371" s="529"/>
      <c r="ADI371" s="529"/>
      <c r="ADJ371" s="529"/>
      <c r="ADK371" s="529"/>
      <c r="ADL371" s="529"/>
      <c r="ADM371" s="529"/>
      <c r="ADN371" s="529"/>
      <c r="ADO371" s="529"/>
      <c r="ADP371" s="529"/>
      <c r="ADQ371" s="529"/>
      <c r="ADR371" s="529"/>
      <c r="ADS371" s="529"/>
      <c r="ADT371" s="529"/>
      <c r="ADU371" s="529"/>
      <c r="ADV371" s="529"/>
      <c r="ADW371" s="529"/>
      <c r="ADX371" s="529"/>
      <c r="ADY371" s="529"/>
      <c r="ADZ371" s="529"/>
      <c r="AEA371" s="529"/>
      <c r="AEB371" s="529"/>
      <c r="AEC371" s="529"/>
      <c r="AED371" s="529"/>
      <c r="AEE371" s="529"/>
      <c r="AEF371" s="529"/>
      <c r="AEG371" s="529"/>
      <c r="AEH371" s="529"/>
      <c r="AEI371" s="529"/>
      <c r="AEJ371" s="529"/>
      <c r="AEK371" s="529"/>
      <c r="AEL371" s="529"/>
      <c r="AEM371" s="529"/>
      <c r="AEN371" s="529"/>
      <c r="AEO371" s="529"/>
      <c r="AEP371" s="529"/>
      <c r="AEQ371" s="529"/>
      <c r="AER371" s="529"/>
      <c r="AES371" s="529"/>
      <c r="AET371" s="529"/>
      <c r="AEU371" s="529"/>
      <c r="AEV371" s="529"/>
      <c r="AEW371" s="529"/>
      <c r="AEX371" s="529"/>
      <c r="AEY371" s="529"/>
      <c r="AEZ371" s="529"/>
      <c r="AFA371" s="529"/>
      <c r="AFB371" s="529"/>
      <c r="AFC371" s="529"/>
      <c r="AFD371" s="529"/>
      <c r="AFE371" s="529"/>
      <c r="AFF371" s="529"/>
      <c r="AFG371" s="529"/>
      <c r="AFH371" s="529"/>
      <c r="AFI371" s="529"/>
      <c r="AFJ371" s="529"/>
      <c r="AFK371" s="529"/>
      <c r="AFL371" s="529"/>
      <c r="AFM371" s="529"/>
      <c r="AFN371" s="529"/>
      <c r="AFO371" s="529"/>
      <c r="AFP371" s="529"/>
      <c r="AFQ371" s="529"/>
      <c r="AFR371" s="529"/>
      <c r="AFS371" s="529"/>
      <c r="AFT371" s="529"/>
      <c r="AFU371" s="529"/>
      <c r="AFV371" s="529"/>
      <c r="AFW371" s="529"/>
      <c r="AFX371" s="529"/>
      <c r="AFY371" s="529"/>
      <c r="AFZ371" s="529"/>
      <c r="AGA371" s="529"/>
      <c r="AGB371" s="529"/>
      <c r="AGC371" s="529"/>
      <c r="AGD371" s="529"/>
      <c r="AGE371" s="529"/>
      <c r="AGF371" s="529"/>
      <c r="AGG371" s="529"/>
      <c r="AGH371" s="529"/>
      <c r="AGI371" s="529"/>
      <c r="AGJ371" s="529"/>
      <c r="AGK371" s="529"/>
      <c r="AGL371" s="529"/>
      <c r="AGM371" s="529"/>
      <c r="AGN371" s="529"/>
      <c r="AGO371" s="529"/>
      <c r="AGP371" s="529"/>
      <c r="AGQ371" s="529"/>
      <c r="AGR371" s="529"/>
      <c r="AGS371" s="529"/>
      <c r="AGT371" s="529"/>
      <c r="AGU371" s="529"/>
      <c r="AGV371" s="529"/>
      <c r="AGW371" s="529"/>
      <c r="AGX371" s="529"/>
      <c r="AGY371" s="529"/>
      <c r="AGZ371" s="529"/>
      <c r="AHA371" s="529"/>
      <c r="AHB371" s="529"/>
      <c r="AHC371" s="529"/>
      <c r="AHD371" s="529"/>
      <c r="AHE371" s="529"/>
      <c r="AHF371" s="529"/>
      <c r="AHG371" s="529"/>
      <c r="AHH371" s="529"/>
      <c r="AHI371" s="529"/>
      <c r="AHJ371" s="529"/>
      <c r="AHK371" s="529"/>
      <c r="AHL371" s="529"/>
      <c r="AHM371" s="529"/>
      <c r="AHN371" s="529"/>
      <c r="AHO371" s="529"/>
      <c r="AHP371" s="529"/>
      <c r="AHQ371" s="529"/>
      <c r="AHR371" s="529"/>
      <c r="AHS371" s="529"/>
      <c r="AHT371" s="529"/>
      <c r="AHU371" s="529"/>
      <c r="AHV371" s="529"/>
      <c r="AHW371" s="529"/>
      <c r="AHX371" s="529"/>
      <c r="AHY371" s="529"/>
      <c r="AHZ371" s="529"/>
      <c r="AIA371" s="529"/>
      <c r="AIB371" s="529"/>
      <c r="AIC371" s="529"/>
      <c r="AID371" s="529"/>
      <c r="AIE371" s="529"/>
      <c r="AIF371" s="529"/>
      <c r="AIG371" s="529"/>
      <c r="AIH371" s="529"/>
      <c r="AII371" s="529"/>
      <c r="AIJ371" s="529"/>
      <c r="AIK371" s="529"/>
      <c r="AIL371" s="529"/>
      <c r="AIM371" s="529"/>
      <c r="AIN371" s="529"/>
      <c r="AIO371" s="529"/>
      <c r="AIP371" s="529"/>
      <c r="AIQ371" s="529"/>
      <c r="AIR371" s="529"/>
      <c r="AIS371" s="529"/>
      <c r="AIT371" s="529"/>
      <c r="AIU371" s="529"/>
      <c r="AIV371" s="529"/>
      <c r="AIW371" s="529"/>
      <c r="AIX371" s="529"/>
      <c r="AIY371" s="529"/>
      <c r="AIZ371" s="529"/>
      <c r="AJA371" s="529"/>
      <c r="AJB371" s="529"/>
      <c r="AJC371" s="529"/>
      <c r="AJD371" s="529"/>
      <c r="AJE371" s="529"/>
      <c r="AJF371" s="529"/>
      <c r="AJG371" s="529"/>
      <c r="AJH371" s="529"/>
      <c r="AJI371" s="529"/>
      <c r="AJJ371" s="529"/>
      <c r="AJK371" s="529"/>
      <c r="AJL371" s="529"/>
      <c r="AJM371" s="529"/>
      <c r="AJN371" s="529"/>
      <c r="AJO371" s="529"/>
      <c r="AJP371" s="529"/>
      <c r="AJQ371" s="529"/>
      <c r="AJR371" s="529"/>
      <c r="AJS371" s="529"/>
      <c r="AJT371" s="529"/>
      <c r="AJU371" s="529"/>
      <c r="AJV371" s="529"/>
      <c r="AJW371" s="529"/>
      <c r="AJX371" s="529"/>
      <c r="AJY371" s="529"/>
      <c r="AJZ371" s="529"/>
      <c r="AKA371" s="529"/>
      <c r="AKB371" s="529"/>
      <c r="AKC371" s="529"/>
      <c r="AKD371" s="529"/>
      <c r="AKE371" s="529"/>
      <c r="AKF371" s="529"/>
      <c r="AKG371" s="529"/>
      <c r="AKH371" s="529"/>
      <c r="AKI371" s="529"/>
      <c r="AKJ371" s="529"/>
      <c r="AKK371" s="529"/>
      <c r="AKL371" s="529"/>
      <c r="AKM371" s="529"/>
      <c r="AKN371" s="529"/>
      <c r="AKO371" s="529"/>
      <c r="AKP371" s="529"/>
      <c r="AKQ371" s="529"/>
      <c r="AKR371" s="529"/>
      <c r="AKS371" s="529"/>
      <c r="AKT371" s="529"/>
      <c r="AKU371" s="529"/>
      <c r="AKV371" s="529"/>
      <c r="AKW371" s="529"/>
      <c r="AKX371" s="529"/>
      <c r="AKY371" s="529"/>
      <c r="AKZ371" s="529"/>
      <c r="ALA371" s="529"/>
      <c r="ALB371" s="529"/>
      <c r="ALC371" s="529"/>
      <c r="ALD371" s="529"/>
      <c r="ALE371" s="529"/>
      <c r="ALF371" s="529"/>
      <c r="ALG371" s="529"/>
      <c r="ALH371" s="529"/>
      <c r="ALI371" s="529"/>
      <c r="ALJ371" s="529"/>
      <c r="ALK371" s="529"/>
      <c r="ALL371" s="529"/>
      <c r="ALM371" s="529"/>
      <c r="ALN371" s="529"/>
      <c r="ALO371" s="529"/>
      <c r="ALP371" s="529"/>
      <c r="ALQ371" s="529"/>
      <c r="ALR371" s="529"/>
      <c r="ALS371" s="529"/>
      <c r="ALT371" s="529"/>
      <c r="ALU371" s="529"/>
      <c r="ALV371" s="529"/>
      <c r="ALW371" s="529"/>
      <c r="ALX371" s="529"/>
      <c r="ALY371" s="529"/>
      <c r="ALZ371" s="529"/>
      <c r="AMA371" s="529"/>
      <c r="AMB371" s="529"/>
      <c r="AMC371" s="529"/>
      <c r="AMD371" s="529"/>
      <c r="AME371" s="529"/>
      <c r="AMF371" s="529"/>
      <c r="AMG371" s="529"/>
      <c r="AMH371" s="529"/>
      <c r="AMI371" s="529"/>
      <c r="AMJ371" s="529"/>
    </row>
    <row r="372" spans="1:1024" s="527" customFormat="1" ht="16.350000000000001" customHeight="1">
      <c r="A372" s="525"/>
      <c r="B372" s="526"/>
      <c r="C372" s="526"/>
      <c r="D372" s="526"/>
      <c r="E372" s="526" t="s">
        <v>853</v>
      </c>
      <c r="F372" s="526"/>
      <c r="G372" s="526"/>
      <c r="H372" s="526"/>
      <c r="I372" s="526"/>
      <c r="J372" s="526"/>
      <c r="K372" s="526"/>
      <c r="L372" s="526"/>
      <c r="M372" s="531" t="str" cm="1">
        <f t="array" ref="M372:N372">④修繕履歴!F15:G15</f>
        <v>K-配管ピット内防水工事</v>
      </c>
      <c r="N372" s="537">
        <v>338100</v>
      </c>
      <c r="O372" s="537"/>
      <c r="P372" s="756">
        <f>④修繕履歴!K17</f>
        <v>262500</v>
      </c>
      <c r="Q372" s="526"/>
      <c r="R372" s="764">
        <f>④修繕履歴!M13</f>
        <v>90720</v>
      </c>
      <c r="S372" s="536">
        <f>④修繕履歴!O10</f>
        <v>677150</v>
      </c>
      <c r="T372" s="537">
        <f>④修繕履歴!Q10</f>
        <v>42120</v>
      </c>
      <c r="U372" s="537">
        <f>④修繕履歴!S9</f>
        <v>54918</v>
      </c>
      <c r="V372" s="537">
        <f>④修繕履歴!U10</f>
        <v>213840</v>
      </c>
      <c r="W372" s="537">
        <f>④修繕履歴!W16</f>
        <v>1447600</v>
      </c>
      <c r="X372" s="746" t="s">
        <v>971</v>
      </c>
      <c r="Y372" s="537">
        <f>④修繕履歴!AA25</f>
        <v>6435000</v>
      </c>
      <c r="Z372" s="537"/>
      <c r="AA372" s="537"/>
      <c r="AB372" s="537"/>
      <c r="AC372" s="537"/>
      <c r="AD372" s="537"/>
      <c r="AE372" s="526"/>
      <c r="AF372" s="526"/>
      <c r="AG372" s="526"/>
      <c r="AH372" s="526"/>
      <c r="AI372" s="526"/>
      <c r="AJ372" s="526"/>
      <c r="AK372" s="526"/>
      <c r="AL372" s="526"/>
      <c r="AM372" s="526"/>
      <c r="AN372" s="526"/>
      <c r="AO372" s="526"/>
      <c r="AP372" s="526"/>
      <c r="AQ372" s="526"/>
      <c r="AR372" s="526"/>
      <c r="AS372" s="526"/>
      <c r="AT372" s="526"/>
      <c r="AU372" s="526"/>
      <c r="AV372" s="526"/>
      <c r="AW372" s="526"/>
      <c r="AX372" s="526"/>
      <c r="AY372" s="526"/>
      <c r="AZ372" s="526"/>
      <c r="BA372" s="526"/>
      <c r="BB372" s="526"/>
      <c r="BC372" s="526"/>
      <c r="BD372" s="526"/>
      <c r="BE372" s="526"/>
      <c r="BF372" s="526"/>
      <c r="BG372" s="526"/>
      <c r="BH372" s="526"/>
      <c r="BI372" s="526"/>
      <c r="BJ372" s="526"/>
      <c r="BK372" s="526"/>
      <c r="BL372" s="526"/>
      <c r="BM372" s="526"/>
      <c r="BN372" s="526"/>
      <c r="BO372" s="526"/>
      <c r="BP372" s="526"/>
      <c r="BQ372" s="526"/>
      <c r="BR372" s="526"/>
      <c r="BS372" s="526"/>
      <c r="BT372" s="526"/>
      <c r="BU372" s="526"/>
      <c r="BV372" s="526"/>
      <c r="BW372" s="526"/>
      <c r="BX372" s="526"/>
      <c r="BY372" s="526"/>
      <c r="BZ372" s="526"/>
      <c r="CA372" s="526"/>
      <c r="CB372" s="526"/>
      <c r="CC372" s="526"/>
      <c r="CD372" s="526"/>
      <c r="CE372" s="526"/>
      <c r="CF372" s="526"/>
      <c r="CG372" s="526"/>
      <c r="CH372" s="526"/>
      <c r="CI372" s="526"/>
      <c r="CJ372" s="526"/>
      <c r="CK372" s="526"/>
      <c r="CL372" s="526"/>
      <c r="CM372" s="526"/>
      <c r="CN372" s="526"/>
      <c r="CO372" s="526"/>
      <c r="CP372" s="526"/>
      <c r="CQ372" s="526"/>
      <c r="CR372" s="526"/>
      <c r="CS372" s="526"/>
      <c r="CT372" s="526"/>
      <c r="CU372" s="526"/>
      <c r="CV372" s="526"/>
      <c r="CW372" s="526"/>
      <c r="CX372" s="526"/>
      <c r="CY372" s="526"/>
      <c r="CZ372" s="526"/>
      <c r="DA372" s="526"/>
      <c r="DB372" s="526"/>
      <c r="DC372" s="526"/>
      <c r="DD372" s="526"/>
      <c r="DE372" s="526"/>
      <c r="DF372" s="526"/>
      <c r="DG372" s="526"/>
      <c r="DH372" s="526"/>
      <c r="DI372" s="526"/>
      <c r="DJ372" s="526"/>
      <c r="DK372" s="526"/>
      <c r="DL372" s="526"/>
      <c r="DM372" s="526"/>
      <c r="DN372" s="526"/>
      <c r="DO372" s="526"/>
      <c r="DP372" s="526"/>
      <c r="DQ372" s="526"/>
      <c r="DR372" s="526"/>
      <c r="DS372" s="526"/>
      <c r="DT372" s="526"/>
      <c r="DU372" s="526"/>
      <c r="DV372" s="526"/>
      <c r="DW372" s="526"/>
      <c r="DX372" s="526"/>
      <c r="DY372" s="526"/>
      <c r="DZ372" s="526"/>
      <c r="EA372" s="526"/>
      <c r="EB372" s="526"/>
      <c r="EC372" s="526"/>
      <c r="ED372" s="526"/>
      <c r="EE372" s="526"/>
      <c r="EF372" s="526"/>
      <c r="EG372" s="526"/>
      <c r="EH372" s="526"/>
      <c r="EI372" s="526"/>
      <c r="EJ372" s="526"/>
      <c r="EK372" s="526"/>
      <c r="EL372" s="526"/>
      <c r="EM372" s="526"/>
      <c r="EN372" s="526"/>
      <c r="EO372" s="526"/>
      <c r="EP372" s="526"/>
      <c r="EQ372" s="526"/>
      <c r="ER372" s="526"/>
      <c r="ES372" s="526"/>
      <c r="ET372" s="526"/>
      <c r="EU372" s="526"/>
      <c r="EV372" s="526"/>
      <c r="EW372" s="526"/>
      <c r="EX372" s="526"/>
      <c r="EY372" s="526"/>
      <c r="EZ372" s="526"/>
      <c r="FA372" s="526"/>
      <c r="FB372" s="526"/>
      <c r="FC372" s="526"/>
      <c r="FD372" s="526"/>
      <c r="FE372" s="526"/>
      <c r="FF372" s="526"/>
      <c r="FG372" s="526"/>
      <c r="FH372" s="526"/>
      <c r="FI372" s="526"/>
      <c r="FJ372" s="526"/>
      <c r="FK372" s="526"/>
      <c r="FL372" s="526"/>
      <c r="FM372" s="526"/>
      <c r="FN372" s="526"/>
      <c r="FO372" s="526"/>
      <c r="FP372" s="526"/>
      <c r="FQ372" s="526"/>
      <c r="FR372" s="526"/>
      <c r="FS372" s="526"/>
      <c r="FT372" s="526"/>
      <c r="FU372" s="526"/>
      <c r="FV372" s="526"/>
      <c r="FW372" s="526"/>
      <c r="FX372" s="526"/>
      <c r="FY372" s="526"/>
      <c r="FZ372" s="526"/>
      <c r="GA372" s="526"/>
      <c r="GB372" s="526"/>
      <c r="GC372" s="526"/>
      <c r="GD372" s="526"/>
      <c r="GE372" s="526"/>
      <c r="GF372" s="526"/>
      <c r="GG372" s="526"/>
      <c r="GH372" s="526"/>
      <c r="GI372" s="526"/>
      <c r="GJ372" s="526"/>
      <c r="GK372" s="526"/>
      <c r="GL372" s="526"/>
      <c r="GM372" s="526"/>
      <c r="GN372" s="526"/>
      <c r="GO372" s="526"/>
      <c r="GP372" s="526"/>
      <c r="GQ372" s="526"/>
      <c r="GR372" s="526"/>
      <c r="GS372" s="526"/>
      <c r="GT372" s="526"/>
      <c r="GU372" s="526"/>
      <c r="GV372" s="526"/>
      <c r="GW372" s="526"/>
      <c r="GX372" s="526"/>
      <c r="GY372" s="526"/>
      <c r="GZ372" s="526"/>
      <c r="HA372" s="526"/>
      <c r="HB372" s="526"/>
      <c r="HC372" s="526"/>
      <c r="HD372" s="526"/>
      <c r="HE372" s="526"/>
      <c r="HF372" s="526"/>
      <c r="HG372" s="526"/>
      <c r="HH372" s="526"/>
      <c r="HI372" s="526"/>
      <c r="HJ372" s="526"/>
      <c r="HK372" s="526"/>
      <c r="HL372" s="526"/>
      <c r="HM372" s="526"/>
      <c r="HN372" s="526"/>
      <c r="HO372" s="526"/>
      <c r="HP372" s="526"/>
      <c r="HQ372" s="526"/>
      <c r="HR372" s="526"/>
      <c r="HS372" s="526"/>
      <c r="HT372" s="526"/>
      <c r="HU372" s="526"/>
      <c r="HV372" s="526"/>
      <c r="HW372" s="526"/>
      <c r="HX372" s="526"/>
      <c r="HY372" s="526"/>
      <c r="HZ372" s="526"/>
      <c r="IA372" s="526"/>
      <c r="IB372" s="526"/>
      <c r="IC372" s="526"/>
      <c r="ID372" s="526"/>
      <c r="IE372" s="526"/>
      <c r="IF372" s="526"/>
      <c r="IG372" s="526"/>
      <c r="IH372" s="526"/>
      <c r="II372" s="526"/>
      <c r="IJ372" s="526"/>
      <c r="IK372" s="526"/>
      <c r="IL372" s="526"/>
      <c r="IM372" s="526"/>
      <c r="IN372" s="526"/>
      <c r="IO372" s="526"/>
      <c r="IP372" s="526"/>
      <c r="IQ372" s="526"/>
      <c r="IR372" s="526"/>
      <c r="IS372" s="526"/>
      <c r="IT372" s="526"/>
      <c r="IU372" s="526"/>
      <c r="IV372" s="526"/>
      <c r="IW372" s="526"/>
      <c r="IX372" s="526"/>
      <c r="IY372" s="526"/>
      <c r="IZ372" s="526"/>
      <c r="JA372" s="526"/>
      <c r="JB372" s="526"/>
      <c r="JC372" s="526"/>
      <c r="JD372" s="526"/>
      <c r="JE372" s="526"/>
      <c r="JF372" s="526"/>
      <c r="JG372" s="526"/>
      <c r="JH372" s="526"/>
      <c r="JI372" s="526"/>
      <c r="JJ372" s="526"/>
      <c r="JK372" s="526"/>
      <c r="JL372" s="526"/>
      <c r="JM372" s="526"/>
      <c r="JN372" s="526"/>
      <c r="JO372" s="526"/>
      <c r="JP372" s="526"/>
      <c r="JQ372" s="526"/>
      <c r="JR372" s="526"/>
      <c r="JS372" s="526"/>
      <c r="JT372" s="526"/>
      <c r="JU372" s="526"/>
      <c r="JV372" s="526"/>
      <c r="JW372" s="526"/>
      <c r="JX372" s="526"/>
      <c r="JY372" s="526"/>
      <c r="JZ372" s="526"/>
      <c r="KA372" s="526"/>
      <c r="KB372" s="526"/>
      <c r="KC372" s="526"/>
      <c r="KD372" s="526"/>
      <c r="KE372" s="526"/>
      <c r="KF372" s="526"/>
      <c r="KG372" s="526"/>
      <c r="KH372" s="526"/>
      <c r="KI372" s="526"/>
      <c r="KJ372" s="526"/>
      <c r="KK372" s="526"/>
      <c r="KL372" s="526"/>
      <c r="KM372" s="526"/>
      <c r="KN372" s="526"/>
      <c r="KO372" s="526"/>
      <c r="KP372" s="526"/>
      <c r="KQ372" s="526"/>
      <c r="KR372" s="526"/>
      <c r="KS372" s="526"/>
      <c r="KT372" s="526"/>
      <c r="KU372" s="526"/>
      <c r="KV372" s="526"/>
      <c r="KW372" s="526"/>
      <c r="KX372" s="526"/>
      <c r="KY372" s="526"/>
      <c r="KZ372" s="526"/>
      <c r="LA372" s="526"/>
      <c r="LB372" s="526"/>
      <c r="LC372" s="526"/>
      <c r="LD372" s="526"/>
      <c r="LE372" s="526"/>
      <c r="LF372" s="526"/>
      <c r="LG372" s="526"/>
      <c r="LH372" s="526"/>
      <c r="LI372" s="526"/>
      <c r="LJ372" s="526"/>
      <c r="LK372" s="526"/>
      <c r="LL372" s="526"/>
      <c r="LM372" s="526"/>
      <c r="LN372" s="526"/>
      <c r="LO372" s="526"/>
      <c r="LP372" s="526"/>
      <c r="LQ372" s="526"/>
      <c r="LR372" s="526"/>
      <c r="LS372" s="526"/>
      <c r="LT372" s="526"/>
      <c r="LU372" s="526"/>
      <c r="LV372" s="526"/>
      <c r="LW372" s="526"/>
      <c r="LX372" s="526"/>
      <c r="LY372" s="526"/>
      <c r="LZ372" s="526"/>
      <c r="MA372" s="526"/>
      <c r="MB372" s="526"/>
      <c r="MC372" s="526"/>
      <c r="MD372" s="526"/>
      <c r="ME372" s="526"/>
      <c r="MF372" s="526"/>
      <c r="MG372" s="526"/>
      <c r="MH372" s="526"/>
      <c r="MI372" s="526"/>
      <c r="MJ372" s="526"/>
      <c r="MK372" s="526"/>
      <c r="ML372" s="526"/>
      <c r="MM372" s="526"/>
      <c r="MN372" s="526"/>
      <c r="MO372" s="526"/>
      <c r="MP372" s="526"/>
      <c r="MQ372" s="526"/>
      <c r="MR372" s="526"/>
      <c r="MS372" s="526"/>
      <c r="MT372" s="526"/>
      <c r="MU372" s="526"/>
      <c r="MV372" s="526"/>
      <c r="MW372" s="526"/>
      <c r="MX372" s="526"/>
      <c r="MY372" s="526"/>
      <c r="MZ372" s="526"/>
      <c r="NA372" s="526"/>
      <c r="NB372" s="526"/>
      <c r="NC372" s="526"/>
      <c r="ND372" s="526"/>
      <c r="NE372" s="526"/>
      <c r="NF372" s="526"/>
      <c r="NG372" s="526"/>
      <c r="NH372" s="526"/>
      <c r="NI372" s="526"/>
      <c r="NJ372" s="526"/>
      <c r="NK372" s="526"/>
      <c r="NL372" s="526"/>
      <c r="NM372" s="526"/>
      <c r="NN372" s="526"/>
      <c r="NO372" s="526"/>
      <c r="NP372" s="526"/>
      <c r="NQ372" s="526"/>
      <c r="NR372" s="526"/>
      <c r="NS372" s="526"/>
      <c r="NT372" s="526"/>
      <c r="NU372" s="526"/>
      <c r="NV372" s="526"/>
      <c r="NW372" s="526"/>
      <c r="NX372" s="526"/>
      <c r="NY372" s="526"/>
      <c r="NZ372" s="526"/>
      <c r="OA372" s="526"/>
      <c r="OB372" s="526"/>
      <c r="OC372" s="526"/>
      <c r="OD372" s="526"/>
      <c r="OE372" s="526"/>
      <c r="OF372" s="526"/>
      <c r="OG372" s="526"/>
      <c r="OH372" s="526"/>
      <c r="OI372" s="526"/>
      <c r="OJ372" s="526"/>
      <c r="OK372" s="526"/>
      <c r="OL372" s="526"/>
      <c r="OM372" s="526"/>
      <c r="ON372" s="526"/>
      <c r="OO372" s="526"/>
      <c r="OP372" s="526"/>
      <c r="OQ372" s="526"/>
      <c r="OR372" s="526"/>
      <c r="OS372" s="526"/>
      <c r="OT372" s="526"/>
      <c r="OU372" s="526"/>
      <c r="OV372" s="526"/>
      <c r="OW372" s="526"/>
      <c r="OX372" s="526"/>
      <c r="OY372" s="526"/>
      <c r="OZ372" s="526"/>
      <c r="PA372" s="526"/>
      <c r="PB372" s="526"/>
      <c r="PC372" s="526"/>
      <c r="PD372" s="526"/>
      <c r="PE372" s="526"/>
      <c r="PF372" s="526"/>
      <c r="PG372" s="526"/>
      <c r="PH372" s="526"/>
      <c r="PI372" s="526"/>
      <c r="PJ372" s="526"/>
      <c r="PK372" s="526"/>
      <c r="PL372" s="526"/>
      <c r="PM372" s="526"/>
      <c r="PN372" s="526"/>
      <c r="PO372" s="526"/>
      <c r="PP372" s="526"/>
      <c r="PQ372" s="526"/>
      <c r="PR372" s="526"/>
      <c r="PS372" s="526"/>
      <c r="PT372" s="526"/>
      <c r="PU372" s="526"/>
      <c r="PV372" s="526"/>
      <c r="PW372" s="526"/>
      <c r="PX372" s="526"/>
      <c r="PY372" s="526"/>
      <c r="PZ372" s="526"/>
      <c r="QA372" s="526"/>
      <c r="QB372" s="526"/>
      <c r="QC372" s="526"/>
      <c r="QD372" s="526"/>
      <c r="QE372" s="526"/>
      <c r="QF372" s="526"/>
      <c r="QG372" s="526"/>
      <c r="QH372" s="526"/>
      <c r="QI372" s="526"/>
      <c r="QJ372" s="526"/>
      <c r="QK372" s="526"/>
      <c r="QL372" s="526"/>
      <c r="QM372" s="526"/>
      <c r="QN372" s="526"/>
      <c r="QO372" s="526"/>
      <c r="QP372" s="526"/>
      <c r="QQ372" s="526"/>
      <c r="QR372" s="526"/>
      <c r="QS372" s="526"/>
      <c r="QT372" s="526"/>
      <c r="QU372" s="526"/>
      <c r="QV372" s="526"/>
      <c r="QW372" s="526"/>
      <c r="QX372" s="526"/>
      <c r="QY372" s="526"/>
      <c r="QZ372" s="526"/>
      <c r="RA372" s="526"/>
      <c r="RB372" s="526"/>
      <c r="RC372" s="526"/>
      <c r="RD372" s="526"/>
      <c r="RE372" s="526"/>
      <c r="RF372" s="526"/>
      <c r="RG372" s="526"/>
      <c r="RH372" s="526"/>
      <c r="RI372" s="526"/>
      <c r="RJ372" s="526"/>
      <c r="RK372" s="526"/>
      <c r="RL372" s="526"/>
      <c r="RM372" s="526"/>
      <c r="RN372" s="526"/>
      <c r="RO372" s="526"/>
      <c r="RP372" s="526"/>
      <c r="RQ372" s="526"/>
      <c r="RR372" s="526"/>
      <c r="RS372" s="526"/>
      <c r="RT372" s="526"/>
      <c r="RU372" s="526"/>
      <c r="RV372" s="526"/>
      <c r="RW372" s="526"/>
      <c r="RX372" s="526"/>
      <c r="RY372" s="526"/>
      <c r="RZ372" s="526"/>
      <c r="SA372" s="526"/>
      <c r="SB372" s="526"/>
      <c r="SC372" s="526"/>
      <c r="SD372" s="526"/>
      <c r="SE372" s="526"/>
      <c r="SF372" s="526"/>
      <c r="SG372" s="526"/>
      <c r="SH372" s="526"/>
      <c r="SI372" s="526"/>
      <c r="SJ372" s="526"/>
      <c r="SK372" s="526"/>
      <c r="SL372" s="526"/>
      <c r="SM372" s="526"/>
      <c r="SN372" s="526"/>
      <c r="SO372" s="526"/>
      <c r="SP372" s="526"/>
      <c r="SQ372" s="526"/>
      <c r="SR372" s="526"/>
      <c r="SS372" s="526"/>
      <c r="ST372" s="526"/>
      <c r="SU372" s="526"/>
      <c r="SV372" s="526"/>
      <c r="SW372" s="526"/>
      <c r="SX372" s="526"/>
      <c r="SY372" s="526"/>
      <c r="SZ372" s="526"/>
      <c r="TA372" s="526"/>
      <c r="TB372" s="526"/>
      <c r="TC372" s="526"/>
      <c r="TD372" s="526"/>
      <c r="TE372" s="526"/>
      <c r="TF372" s="526"/>
      <c r="TG372" s="526"/>
      <c r="TH372" s="526"/>
      <c r="TI372" s="526"/>
      <c r="TJ372" s="526"/>
      <c r="TK372" s="526"/>
      <c r="TL372" s="526"/>
      <c r="TM372" s="526"/>
      <c r="TN372" s="526"/>
      <c r="TO372" s="526"/>
      <c r="TP372" s="526"/>
      <c r="TQ372" s="526"/>
      <c r="TR372" s="526"/>
      <c r="TS372" s="526"/>
      <c r="TT372" s="526"/>
      <c r="TU372" s="526"/>
      <c r="TV372" s="526"/>
      <c r="TW372" s="526"/>
      <c r="TX372" s="526"/>
      <c r="TY372" s="526"/>
      <c r="TZ372" s="526"/>
      <c r="UA372" s="526"/>
      <c r="UB372" s="526"/>
      <c r="UC372" s="526"/>
      <c r="UD372" s="526"/>
      <c r="UE372" s="526"/>
      <c r="UF372" s="526"/>
      <c r="UG372" s="526"/>
      <c r="UH372" s="526"/>
      <c r="UI372" s="526"/>
      <c r="UJ372" s="526"/>
      <c r="UK372" s="526"/>
      <c r="UL372" s="526"/>
      <c r="UM372" s="526"/>
      <c r="UN372" s="526"/>
      <c r="UO372" s="526"/>
      <c r="UP372" s="526"/>
      <c r="UQ372" s="526"/>
      <c r="UR372" s="526"/>
      <c r="US372" s="526"/>
      <c r="UT372" s="526"/>
      <c r="UU372" s="526"/>
      <c r="UV372" s="526"/>
      <c r="UW372" s="526"/>
      <c r="UX372" s="526"/>
      <c r="UY372" s="526"/>
      <c r="UZ372" s="526"/>
      <c r="VA372" s="526"/>
      <c r="VB372" s="526"/>
      <c r="VC372" s="526"/>
      <c r="VD372" s="526"/>
      <c r="VE372" s="526"/>
      <c r="VF372" s="526"/>
      <c r="VG372" s="526"/>
      <c r="VH372" s="526"/>
      <c r="VI372" s="526"/>
      <c r="VJ372" s="526"/>
      <c r="VK372" s="526"/>
      <c r="VL372" s="526"/>
      <c r="VM372" s="526"/>
      <c r="VN372" s="526"/>
      <c r="VO372" s="526"/>
      <c r="VP372" s="526"/>
      <c r="VQ372" s="526"/>
      <c r="VR372" s="526"/>
      <c r="VS372" s="526"/>
      <c r="VT372" s="526"/>
      <c r="VU372" s="526"/>
      <c r="VV372" s="526"/>
      <c r="VW372" s="526"/>
      <c r="VX372" s="526"/>
      <c r="VY372" s="526"/>
      <c r="VZ372" s="526"/>
      <c r="WA372" s="526"/>
      <c r="WB372" s="526"/>
      <c r="WC372" s="526"/>
      <c r="WD372" s="526"/>
      <c r="WE372" s="526"/>
      <c r="WF372" s="526"/>
      <c r="WG372" s="526"/>
      <c r="WH372" s="526"/>
      <c r="WI372" s="526"/>
      <c r="WJ372" s="526"/>
      <c r="WK372" s="526"/>
      <c r="WL372" s="526"/>
      <c r="WM372" s="526"/>
      <c r="WN372" s="526"/>
      <c r="WO372" s="526"/>
      <c r="WP372" s="526"/>
      <c r="WQ372" s="526"/>
      <c r="WR372" s="526"/>
      <c r="WS372" s="526"/>
      <c r="WT372" s="526"/>
      <c r="WU372" s="526"/>
      <c r="WV372" s="526"/>
      <c r="WW372" s="526"/>
      <c r="WX372" s="526"/>
      <c r="WY372" s="526"/>
      <c r="WZ372" s="526"/>
      <c r="XA372" s="526"/>
      <c r="XB372" s="526"/>
      <c r="XC372" s="526"/>
      <c r="XD372" s="526"/>
      <c r="XE372" s="526"/>
      <c r="XF372" s="526"/>
      <c r="XG372" s="526"/>
      <c r="XH372" s="526"/>
      <c r="XI372" s="526"/>
      <c r="XJ372" s="526"/>
      <c r="XK372" s="526"/>
      <c r="XL372" s="526"/>
      <c r="XM372" s="526"/>
      <c r="XN372" s="526"/>
      <c r="XO372" s="526"/>
      <c r="XP372" s="526"/>
      <c r="XQ372" s="526"/>
      <c r="XR372" s="526"/>
      <c r="XS372" s="526"/>
      <c r="XT372" s="526"/>
      <c r="XU372" s="526"/>
      <c r="XV372" s="526"/>
      <c r="XW372" s="526"/>
      <c r="XX372" s="526"/>
      <c r="XY372" s="526"/>
      <c r="XZ372" s="526"/>
      <c r="YA372" s="526"/>
      <c r="YB372" s="526"/>
      <c r="YC372" s="526"/>
      <c r="YD372" s="526"/>
      <c r="YE372" s="526"/>
      <c r="YF372" s="526"/>
      <c r="YG372" s="526"/>
      <c r="YH372" s="526"/>
      <c r="YI372" s="526"/>
      <c r="YJ372" s="526"/>
      <c r="YK372" s="526"/>
      <c r="YL372" s="526"/>
      <c r="YM372" s="526"/>
      <c r="YN372" s="526"/>
      <c r="YO372" s="526"/>
      <c r="YP372" s="526"/>
      <c r="YQ372" s="526"/>
      <c r="YR372" s="526"/>
      <c r="YS372" s="526"/>
      <c r="YT372" s="526"/>
      <c r="YU372" s="526"/>
      <c r="YV372" s="526"/>
      <c r="YW372" s="526"/>
      <c r="YX372" s="526"/>
      <c r="YY372" s="526"/>
      <c r="YZ372" s="526"/>
      <c r="ZA372" s="526"/>
      <c r="ZB372" s="526"/>
      <c r="ZC372" s="526"/>
      <c r="ZD372" s="526"/>
      <c r="ZE372" s="526"/>
      <c r="ZF372" s="526"/>
      <c r="ZG372" s="526"/>
      <c r="ZH372" s="526"/>
      <c r="ZI372" s="526"/>
      <c r="ZJ372" s="526"/>
      <c r="ZK372" s="526"/>
      <c r="ZL372" s="526"/>
      <c r="ZM372" s="526"/>
      <c r="ZN372" s="526"/>
      <c r="ZO372" s="526"/>
      <c r="ZP372" s="526"/>
      <c r="ZQ372" s="526"/>
      <c r="ZR372" s="526"/>
      <c r="ZS372" s="526"/>
      <c r="ZT372" s="526"/>
      <c r="ZU372" s="526"/>
      <c r="ZV372" s="526"/>
      <c r="ZW372" s="526"/>
      <c r="ZX372" s="526"/>
      <c r="ZY372" s="526"/>
      <c r="ZZ372" s="526"/>
      <c r="AAA372" s="526"/>
      <c r="AAB372" s="526"/>
      <c r="AAC372" s="526"/>
      <c r="AAD372" s="526"/>
      <c r="AAE372" s="526"/>
      <c r="AAF372" s="526"/>
      <c r="AAG372" s="526"/>
      <c r="AAH372" s="526"/>
      <c r="AAI372" s="526"/>
      <c r="AAJ372" s="526"/>
      <c r="AAK372" s="526"/>
      <c r="AAL372" s="526"/>
      <c r="AAM372" s="526"/>
      <c r="AAN372" s="526"/>
      <c r="AAO372" s="526"/>
      <c r="AAP372" s="526"/>
      <c r="AAQ372" s="526"/>
      <c r="AAR372" s="526"/>
      <c r="AAS372" s="526"/>
      <c r="AAT372" s="526"/>
      <c r="AAU372" s="526"/>
      <c r="AAV372" s="526"/>
      <c r="AAW372" s="526"/>
      <c r="AAX372" s="526"/>
      <c r="AAY372" s="526"/>
      <c r="AAZ372" s="526"/>
      <c r="ABA372" s="526"/>
      <c r="ABB372" s="526"/>
      <c r="ABC372" s="526"/>
      <c r="ABD372" s="526"/>
      <c r="ABE372" s="526"/>
      <c r="ABF372" s="526"/>
      <c r="ABG372" s="526"/>
      <c r="ABH372" s="526"/>
      <c r="ABI372" s="526"/>
      <c r="ABJ372" s="526"/>
      <c r="ABK372" s="526"/>
      <c r="ABL372" s="526"/>
      <c r="ABM372" s="526"/>
      <c r="ABN372" s="526"/>
      <c r="ABO372" s="526"/>
      <c r="ABP372" s="526"/>
      <c r="ABQ372" s="526"/>
      <c r="ABR372" s="526"/>
      <c r="ABS372" s="526"/>
      <c r="ABT372" s="526"/>
      <c r="ABU372" s="526"/>
      <c r="ABV372" s="526"/>
      <c r="ABW372" s="526"/>
      <c r="ABX372" s="526"/>
      <c r="ABY372" s="526"/>
      <c r="ABZ372" s="526"/>
      <c r="ACA372" s="526"/>
      <c r="ACB372" s="526"/>
      <c r="ACC372" s="526"/>
      <c r="ACD372" s="526"/>
      <c r="ACE372" s="526"/>
      <c r="ACF372" s="526"/>
      <c r="ACG372" s="526"/>
      <c r="ACH372" s="526"/>
      <c r="ACI372" s="526"/>
      <c r="ACJ372" s="526"/>
      <c r="ACK372" s="526"/>
      <c r="ACL372" s="526"/>
      <c r="ACM372" s="526"/>
      <c r="ACN372" s="526"/>
      <c r="ACO372" s="526"/>
      <c r="ACP372" s="526"/>
      <c r="ACQ372" s="526"/>
      <c r="ACR372" s="526"/>
      <c r="ACS372" s="526"/>
      <c r="ACT372" s="526"/>
      <c r="ACU372" s="526"/>
      <c r="ACV372" s="526"/>
      <c r="ACW372" s="526"/>
      <c r="ACX372" s="526"/>
      <c r="ACY372" s="526"/>
      <c r="ACZ372" s="526"/>
      <c r="ADA372" s="526"/>
      <c r="ADB372" s="526"/>
      <c r="ADC372" s="526"/>
      <c r="ADD372" s="526"/>
      <c r="ADE372" s="526"/>
      <c r="ADF372" s="526"/>
      <c r="ADG372" s="526"/>
      <c r="ADH372" s="526"/>
      <c r="ADI372" s="526"/>
      <c r="ADJ372" s="526"/>
      <c r="ADK372" s="526"/>
      <c r="ADL372" s="526"/>
      <c r="ADM372" s="526"/>
      <c r="ADN372" s="526"/>
      <c r="ADO372" s="526"/>
      <c r="ADP372" s="526"/>
      <c r="ADQ372" s="526"/>
      <c r="ADR372" s="526"/>
      <c r="ADS372" s="526"/>
      <c r="ADT372" s="526"/>
      <c r="ADU372" s="526"/>
      <c r="ADV372" s="526"/>
      <c r="ADW372" s="526"/>
      <c r="ADX372" s="526"/>
      <c r="ADY372" s="526"/>
      <c r="ADZ372" s="526"/>
      <c r="AEA372" s="526"/>
      <c r="AEB372" s="526"/>
      <c r="AEC372" s="526"/>
      <c r="AED372" s="526"/>
      <c r="AEE372" s="526"/>
      <c r="AEF372" s="526"/>
      <c r="AEG372" s="526"/>
      <c r="AEH372" s="526"/>
      <c r="AEI372" s="526"/>
      <c r="AEJ372" s="526"/>
      <c r="AEK372" s="526"/>
      <c r="AEL372" s="526"/>
      <c r="AEM372" s="526"/>
      <c r="AEN372" s="526"/>
      <c r="AEO372" s="526"/>
      <c r="AEP372" s="526"/>
      <c r="AEQ372" s="526"/>
      <c r="AER372" s="526"/>
      <c r="AES372" s="526"/>
      <c r="AET372" s="526"/>
      <c r="AEU372" s="526"/>
      <c r="AEV372" s="526"/>
      <c r="AEW372" s="526"/>
      <c r="AEX372" s="526"/>
      <c r="AEY372" s="526"/>
      <c r="AEZ372" s="526"/>
      <c r="AFA372" s="526"/>
      <c r="AFB372" s="526"/>
      <c r="AFC372" s="526"/>
      <c r="AFD372" s="526"/>
      <c r="AFE372" s="526"/>
      <c r="AFF372" s="526"/>
      <c r="AFG372" s="526"/>
      <c r="AFH372" s="526"/>
      <c r="AFI372" s="526"/>
      <c r="AFJ372" s="526"/>
      <c r="AFK372" s="526"/>
      <c r="AFL372" s="526"/>
      <c r="AFM372" s="526"/>
      <c r="AFN372" s="526"/>
      <c r="AFO372" s="526"/>
      <c r="AFP372" s="526"/>
      <c r="AFQ372" s="526"/>
      <c r="AFR372" s="526"/>
      <c r="AFS372" s="526"/>
      <c r="AFT372" s="526"/>
      <c r="AFU372" s="526"/>
      <c r="AFV372" s="526"/>
      <c r="AFW372" s="526"/>
      <c r="AFX372" s="526"/>
      <c r="AFY372" s="526"/>
      <c r="AFZ372" s="526"/>
      <c r="AGA372" s="526"/>
      <c r="AGB372" s="526"/>
      <c r="AGC372" s="526"/>
      <c r="AGD372" s="526"/>
      <c r="AGE372" s="526"/>
      <c r="AGF372" s="526"/>
      <c r="AGG372" s="526"/>
      <c r="AGH372" s="526"/>
      <c r="AGI372" s="526"/>
      <c r="AGJ372" s="526"/>
      <c r="AGK372" s="526"/>
      <c r="AGL372" s="526"/>
      <c r="AGM372" s="526"/>
      <c r="AGN372" s="526"/>
      <c r="AGO372" s="526"/>
      <c r="AGP372" s="526"/>
      <c r="AGQ372" s="526"/>
      <c r="AGR372" s="526"/>
      <c r="AGS372" s="526"/>
      <c r="AGT372" s="526"/>
      <c r="AGU372" s="526"/>
      <c r="AGV372" s="526"/>
      <c r="AGW372" s="526"/>
      <c r="AGX372" s="526"/>
      <c r="AGY372" s="526"/>
      <c r="AGZ372" s="526"/>
      <c r="AHA372" s="526"/>
      <c r="AHB372" s="526"/>
      <c r="AHC372" s="526"/>
      <c r="AHD372" s="526"/>
      <c r="AHE372" s="526"/>
      <c r="AHF372" s="526"/>
      <c r="AHG372" s="526"/>
      <c r="AHH372" s="526"/>
      <c r="AHI372" s="526"/>
      <c r="AHJ372" s="526"/>
      <c r="AHK372" s="526"/>
      <c r="AHL372" s="526"/>
      <c r="AHM372" s="526"/>
      <c r="AHN372" s="526"/>
      <c r="AHO372" s="526"/>
      <c r="AHP372" s="526"/>
      <c r="AHQ372" s="526"/>
      <c r="AHR372" s="526"/>
      <c r="AHS372" s="526"/>
      <c r="AHT372" s="526"/>
      <c r="AHU372" s="526"/>
      <c r="AHV372" s="526"/>
      <c r="AHW372" s="526"/>
      <c r="AHX372" s="526"/>
      <c r="AHY372" s="526"/>
      <c r="AHZ372" s="526"/>
      <c r="AIA372" s="526"/>
      <c r="AIB372" s="526"/>
      <c r="AIC372" s="526"/>
      <c r="AID372" s="526"/>
      <c r="AIE372" s="526"/>
      <c r="AIF372" s="526"/>
      <c r="AIG372" s="526"/>
      <c r="AIH372" s="526"/>
      <c r="AII372" s="526"/>
      <c r="AIJ372" s="526"/>
      <c r="AIK372" s="526"/>
      <c r="AIL372" s="526"/>
      <c r="AIM372" s="526"/>
      <c r="AIN372" s="526"/>
      <c r="AIO372" s="526"/>
      <c r="AIP372" s="526"/>
      <c r="AIQ372" s="526"/>
      <c r="AIR372" s="526"/>
      <c r="AIS372" s="526"/>
      <c r="AIT372" s="526"/>
      <c r="AIU372" s="526"/>
      <c r="AIV372" s="526"/>
      <c r="AIW372" s="526"/>
      <c r="AIX372" s="526"/>
      <c r="AIY372" s="526"/>
      <c r="AIZ372" s="526"/>
      <c r="AJA372" s="526"/>
      <c r="AJB372" s="526"/>
      <c r="AJC372" s="526"/>
      <c r="AJD372" s="526"/>
      <c r="AJE372" s="526"/>
      <c r="AJF372" s="526"/>
      <c r="AJG372" s="526"/>
      <c r="AJH372" s="526"/>
      <c r="AJI372" s="526"/>
      <c r="AJJ372" s="526"/>
      <c r="AJK372" s="526"/>
      <c r="AJL372" s="526"/>
      <c r="AJM372" s="526"/>
      <c r="AJN372" s="526"/>
      <c r="AJO372" s="526"/>
      <c r="AJP372" s="526"/>
      <c r="AJQ372" s="526"/>
      <c r="AJR372" s="526"/>
      <c r="AJS372" s="526"/>
      <c r="AJT372" s="526"/>
      <c r="AJU372" s="526"/>
      <c r="AJV372" s="526"/>
      <c r="AJW372" s="526"/>
      <c r="AJX372" s="526"/>
      <c r="AJY372" s="526"/>
      <c r="AJZ372" s="526"/>
      <c r="AKA372" s="526"/>
      <c r="AKB372" s="526"/>
      <c r="AKC372" s="526"/>
      <c r="AKD372" s="526"/>
      <c r="AKE372" s="526"/>
      <c r="AKF372" s="526"/>
      <c r="AKG372" s="526"/>
      <c r="AKH372" s="526"/>
      <c r="AKI372" s="526"/>
      <c r="AKJ372" s="526"/>
      <c r="AKK372" s="526"/>
      <c r="AKL372" s="526"/>
      <c r="AKM372" s="526"/>
      <c r="AKN372" s="526"/>
      <c r="AKO372" s="526"/>
      <c r="AKP372" s="526"/>
      <c r="AKQ372" s="526"/>
      <c r="AKR372" s="526"/>
      <c r="AKS372" s="526"/>
      <c r="AKT372" s="526"/>
      <c r="AKU372" s="526"/>
      <c r="AKV372" s="526"/>
      <c r="AKW372" s="526"/>
      <c r="AKX372" s="526"/>
      <c r="AKY372" s="526"/>
      <c r="AKZ372" s="526"/>
      <c r="ALA372" s="526"/>
      <c r="ALB372" s="526"/>
      <c r="ALC372" s="526"/>
      <c r="ALD372" s="526"/>
      <c r="ALE372" s="526"/>
      <c r="ALF372" s="526"/>
      <c r="ALG372" s="526"/>
      <c r="ALH372" s="526"/>
      <c r="ALI372" s="526"/>
      <c r="ALJ372" s="526"/>
      <c r="ALK372" s="526"/>
      <c r="ALL372" s="526"/>
      <c r="ALM372" s="526"/>
      <c r="ALN372" s="526"/>
      <c r="ALO372" s="526"/>
      <c r="ALP372" s="526"/>
      <c r="ALQ372" s="526"/>
      <c r="ALR372" s="526"/>
      <c r="ALS372" s="526"/>
      <c r="ALT372" s="526"/>
      <c r="ALU372" s="526"/>
      <c r="ALV372" s="526"/>
      <c r="ALW372" s="526"/>
      <c r="ALX372" s="526"/>
      <c r="ALY372" s="526"/>
      <c r="ALZ372" s="526"/>
      <c r="AMA372" s="526"/>
      <c r="AMB372" s="526"/>
      <c r="AMC372" s="526"/>
      <c r="AMD372" s="526"/>
      <c r="AME372" s="526"/>
      <c r="AMF372" s="526"/>
      <c r="AMG372" s="526"/>
      <c r="AMH372" s="526"/>
      <c r="AMI372" s="526"/>
      <c r="AMJ372" s="526"/>
    </row>
    <row r="373" spans="1:1024" s="527" customFormat="1" ht="16.350000000000001" customHeight="1">
      <c r="A373" s="525"/>
      <c r="B373" s="526"/>
      <c r="C373" s="526"/>
      <c r="D373" s="526"/>
      <c r="E373" s="526"/>
      <c r="F373" s="526"/>
      <c r="G373" s="526"/>
      <c r="H373" s="526"/>
      <c r="I373" s="526"/>
      <c r="J373" s="526"/>
      <c r="K373" s="526"/>
      <c r="L373" s="526"/>
      <c r="M373" s="526"/>
      <c r="N373" s="537"/>
      <c r="O373" s="537"/>
      <c r="P373" s="756"/>
      <c r="Q373" s="526"/>
      <c r="R373" s="764">
        <f>④修繕履歴!M18</f>
        <v>379728</v>
      </c>
      <c r="S373" s="536"/>
      <c r="T373" s="537">
        <f>④修繕履歴!Q24</f>
        <v>291600</v>
      </c>
      <c r="U373" s="537"/>
      <c r="V373" s="537">
        <f>④修繕履歴!U11</f>
        <v>270000</v>
      </c>
      <c r="W373" s="537"/>
      <c r="X373" s="537"/>
      <c r="Y373" s="537"/>
      <c r="Z373" s="537"/>
      <c r="AA373" s="537"/>
      <c r="AB373" s="537"/>
      <c r="AC373" s="537"/>
      <c r="AD373" s="537"/>
      <c r="AE373" s="526"/>
      <c r="AF373" s="526"/>
      <c r="AG373" s="526"/>
      <c r="AH373" s="526"/>
      <c r="AI373" s="526"/>
      <c r="AJ373" s="526"/>
      <c r="AK373" s="526"/>
      <c r="AL373" s="526"/>
      <c r="AM373" s="526"/>
      <c r="AN373" s="526"/>
      <c r="AO373" s="526"/>
      <c r="AP373" s="526"/>
      <c r="AQ373" s="526"/>
      <c r="AR373" s="526"/>
      <c r="AS373" s="526"/>
      <c r="AT373" s="526"/>
      <c r="AU373" s="526"/>
      <c r="AV373" s="526"/>
      <c r="AW373" s="526"/>
      <c r="AX373" s="526"/>
      <c r="AY373" s="526"/>
      <c r="AZ373" s="526"/>
      <c r="BA373" s="526"/>
      <c r="BB373" s="526"/>
      <c r="BC373" s="526"/>
      <c r="BD373" s="526"/>
      <c r="BE373" s="526"/>
      <c r="BF373" s="526"/>
      <c r="BG373" s="526"/>
      <c r="BH373" s="526"/>
      <c r="BI373" s="526"/>
      <c r="BJ373" s="526"/>
      <c r="BK373" s="526"/>
      <c r="BL373" s="526"/>
      <c r="BM373" s="526"/>
      <c r="BN373" s="526"/>
      <c r="BO373" s="526"/>
      <c r="BP373" s="526"/>
      <c r="BQ373" s="526"/>
      <c r="BR373" s="526"/>
      <c r="BS373" s="526"/>
      <c r="BT373" s="526"/>
      <c r="BU373" s="526"/>
      <c r="BV373" s="526"/>
      <c r="BW373" s="526"/>
      <c r="BX373" s="526"/>
      <c r="BY373" s="526"/>
      <c r="BZ373" s="526"/>
      <c r="CA373" s="526"/>
      <c r="CB373" s="526"/>
      <c r="CC373" s="526"/>
      <c r="CD373" s="526"/>
      <c r="CE373" s="526"/>
      <c r="CF373" s="526"/>
      <c r="CG373" s="526"/>
      <c r="CH373" s="526"/>
      <c r="CI373" s="526"/>
      <c r="CJ373" s="526"/>
      <c r="CK373" s="526"/>
      <c r="CL373" s="526"/>
      <c r="CM373" s="526"/>
      <c r="CN373" s="526"/>
      <c r="CO373" s="526"/>
      <c r="CP373" s="526"/>
      <c r="CQ373" s="526"/>
      <c r="CR373" s="526"/>
      <c r="CS373" s="526"/>
      <c r="CT373" s="526"/>
      <c r="CU373" s="526"/>
      <c r="CV373" s="526"/>
      <c r="CW373" s="526"/>
      <c r="CX373" s="526"/>
      <c r="CY373" s="526"/>
      <c r="CZ373" s="526"/>
      <c r="DA373" s="526"/>
      <c r="DB373" s="526"/>
      <c r="DC373" s="526"/>
      <c r="DD373" s="526"/>
      <c r="DE373" s="526"/>
      <c r="DF373" s="526"/>
      <c r="DG373" s="526"/>
      <c r="DH373" s="526"/>
      <c r="DI373" s="526"/>
      <c r="DJ373" s="526"/>
      <c r="DK373" s="526"/>
      <c r="DL373" s="526"/>
      <c r="DM373" s="526"/>
      <c r="DN373" s="526"/>
      <c r="DO373" s="526"/>
      <c r="DP373" s="526"/>
      <c r="DQ373" s="526"/>
      <c r="DR373" s="526"/>
      <c r="DS373" s="526"/>
      <c r="DT373" s="526"/>
      <c r="DU373" s="526"/>
      <c r="DV373" s="526"/>
      <c r="DW373" s="526"/>
      <c r="DX373" s="526"/>
      <c r="DY373" s="526"/>
      <c r="DZ373" s="526"/>
      <c r="EA373" s="526"/>
      <c r="EB373" s="526"/>
      <c r="EC373" s="526"/>
      <c r="ED373" s="526"/>
      <c r="EE373" s="526"/>
      <c r="EF373" s="526"/>
      <c r="EG373" s="526"/>
      <c r="EH373" s="526"/>
      <c r="EI373" s="526"/>
      <c r="EJ373" s="526"/>
      <c r="EK373" s="526"/>
      <c r="EL373" s="526"/>
      <c r="EM373" s="526"/>
      <c r="EN373" s="526"/>
      <c r="EO373" s="526"/>
      <c r="EP373" s="526"/>
      <c r="EQ373" s="526"/>
      <c r="ER373" s="526"/>
      <c r="ES373" s="526"/>
      <c r="ET373" s="526"/>
      <c r="EU373" s="526"/>
      <c r="EV373" s="526"/>
      <c r="EW373" s="526"/>
      <c r="EX373" s="526"/>
      <c r="EY373" s="526"/>
      <c r="EZ373" s="526"/>
      <c r="FA373" s="526"/>
      <c r="FB373" s="526"/>
      <c r="FC373" s="526"/>
      <c r="FD373" s="526"/>
      <c r="FE373" s="526"/>
      <c r="FF373" s="526"/>
      <c r="FG373" s="526"/>
      <c r="FH373" s="526"/>
      <c r="FI373" s="526"/>
      <c r="FJ373" s="526"/>
      <c r="FK373" s="526"/>
      <c r="FL373" s="526"/>
      <c r="FM373" s="526"/>
      <c r="FN373" s="526"/>
      <c r="FO373" s="526"/>
      <c r="FP373" s="526"/>
      <c r="FQ373" s="526"/>
      <c r="FR373" s="526"/>
      <c r="FS373" s="526"/>
      <c r="FT373" s="526"/>
      <c r="FU373" s="526"/>
      <c r="FV373" s="526"/>
      <c r="FW373" s="526"/>
      <c r="FX373" s="526"/>
      <c r="FY373" s="526"/>
      <c r="FZ373" s="526"/>
      <c r="GA373" s="526"/>
      <c r="GB373" s="526"/>
      <c r="GC373" s="526"/>
      <c r="GD373" s="526"/>
      <c r="GE373" s="526"/>
      <c r="GF373" s="526"/>
      <c r="GG373" s="526"/>
      <c r="GH373" s="526"/>
      <c r="GI373" s="526"/>
      <c r="GJ373" s="526"/>
      <c r="GK373" s="526"/>
      <c r="GL373" s="526"/>
      <c r="GM373" s="526"/>
      <c r="GN373" s="526"/>
      <c r="GO373" s="526"/>
      <c r="GP373" s="526"/>
      <c r="GQ373" s="526"/>
      <c r="GR373" s="526"/>
      <c r="GS373" s="526"/>
      <c r="GT373" s="526"/>
      <c r="GU373" s="526"/>
      <c r="GV373" s="526"/>
      <c r="GW373" s="526"/>
      <c r="GX373" s="526"/>
      <c r="GY373" s="526"/>
      <c r="GZ373" s="526"/>
      <c r="HA373" s="526"/>
      <c r="HB373" s="526"/>
      <c r="HC373" s="526"/>
      <c r="HD373" s="526"/>
      <c r="HE373" s="526"/>
      <c r="HF373" s="526"/>
      <c r="HG373" s="526"/>
      <c r="HH373" s="526"/>
      <c r="HI373" s="526"/>
      <c r="HJ373" s="526"/>
      <c r="HK373" s="526"/>
      <c r="HL373" s="526"/>
      <c r="HM373" s="526"/>
      <c r="HN373" s="526"/>
      <c r="HO373" s="526"/>
      <c r="HP373" s="526"/>
      <c r="HQ373" s="526"/>
      <c r="HR373" s="526"/>
      <c r="HS373" s="526"/>
      <c r="HT373" s="526"/>
      <c r="HU373" s="526"/>
      <c r="HV373" s="526"/>
      <c r="HW373" s="526"/>
      <c r="HX373" s="526"/>
      <c r="HY373" s="526"/>
      <c r="HZ373" s="526"/>
      <c r="IA373" s="526"/>
      <c r="IB373" s="526"/>
      <c r="IC373" s="526"/>
      <c r="ID373" s="526"/>
      <c r="IE373" s="526"/>
      <c r="IF373" s="526"/>
      <c r="IG373" s="526"/>
      <c r="IH373" s="526"/>
      <c r="II373" s="526"/>
      <c r="IJ373" s="526"/>
      <c r="IK373" s="526"/>
      <c r="IL373" s="526"/>
      <c r="IM373" s="526"/>
      <c r="IN373" s="526"/>
      <c r="IO373" s="526"/>
      <c r="IP373" s="526"/>
      <c r="IQ373" s="526"/>
      <c r="IR373" s="526"/>
      <c r="IS373" s="526"/>
      <c r="IT373" s="526"/>
      <c r="IU373" s="526"/>
      <c r="IV373" s="526"/>
      <c r="IW373" s="526"/>
      <c r="IX373" s="526"/>
      <c r="IY373" s="526"/>
      <c r="IZ373" s="526"/>
      <c r="JA373" s="526"/>
      <c r="JB373" s="526"/>
      <c r="JC373" s="526"/>
      <c r="JD373" s="526"/>
      <c r="JE373" s="526"/>
      <c r="JF373" s="526"/>
      <c r="JG373" s="526"/>
      <c r="JH373" s="526"/>
      <c r="JI373" s="526"/>
      <c r="JJ373" s="526"/>
      <c r="JK373" s="526"/>
      <c r="JL373" s="526"/>
      <c r="JM373" s="526"/>
      <c r="JN373" s="526"/>
      <c r="JO373" s="526"/>
      <c r="JP373" s="526"/>
      <c r="JQ373" s="526"/>
      <c r="JR373" s="526"/>
      <c r="JS373" s="526"/>
      <c r="JT373" s="526"/>
      <c r="JU373" s="526"/>
      <c r="JV373" s="526"/>
      <c r="JW373" s="526"/>
      <c r="JX373" s="526"/>
      <c r="JY373" s="526"/>
      <c r="JZ373" s="526"/>
      <c r="KA373" s="526"/>
      <c r="KB373" s="526"/>
      <c r="KC373" s="526"/>
      <c r="KD373" s="526"/>
      <c r="KE373" s="526"/>
      <c r="KF373" s="526"/>
      <c r="KG373" s="526"/>
      <c r="KH373" s="526"/>
      <c r="KI373" s="526"/>
      <c r="KJ373" s="526"/>
      <c r="KK373" s="526"/>
      <c r="KL373" s="526"/>
      <c r="KM373" s="526"/>
      <c r="KN373" s="526"/>
      <c r="KO373" s="526"/>
      <c r="KP373" s="526"/>
      <c r="KQ373" s="526"/>
      <c r="KR373" s="526"/>
      <c r="KS373" s="526"/>
      <c r="KT373" s="526"/>
      <c r="KU373" s="526"/>
      <c r="KV373" s="526"/>
      <c r="KW373" s="526"/>
      <c r="KX373" s="526"/>
      <c r="KY373" s="526"/>
      <c r="KZ373" s="526"/>
      <c r="LA373" s="526"/>
      <c r="LB373" s="526"/>
      <c r="LC373" s="526"/>
      <c r="LD373" s="526"/>
      <c r="LE373" s="526"/>
      <c r="LF373" s="526"/>
      <c r="LG373" s="526"/>
      <c r="LH373" s="526"/>
      <c r="LI373" s="526"/>
      <c r="LJ373" s="526"/>
      <c r="LK373" s="526"/>
      <c r="LL373" s="526"/>
      <c r="LM373" s="526"/>
      <c r="LN373" s="526"/>
      <c r="LO373" s="526"/>
      <c r="LP373" s="526"/>
      <c r="LQ373" s="526"/>
      <c r="LR373" s="526"/>
      <c r="LS373" s="526"/>
      <c r="LT373" s="526"/>
      <c r="LU373" s="526"/>
      <c r="LV373" s="526"/>
      <c r="LW373" s="526"/>
      <c r="LX373" s="526"/>
      <c r="LY373" s="526"/>
      <c r="LZ373" s="526"/>
      <c r="MA373" s="526"/>
      <c r="MB373" s="526"/>
      <c r="MC373" s="526"/>
      <c r="MD373" s="526"/>
      <c r="ME373" s="526"/>
      <c r="MF373" s="526"/>
      <c r="MG373" s="526"/>
      <c r="MH373" s="526"/>
      <c r="MI373" s="526"/>
      <c r="MJ373" s="526"/>
      <c r="MK373" s="526"/>
      <c r="ML373" s="526"/>
      <c r="MM373" s="526"/>
      <c r="MN373" s="526"/>
      <c r="MO373" s="526"/>
      <c r="MP373" s="526"/>
      <c r="MQ373" s="526"/>
      <c r="MR373" s="526"/>
      <c r="MS373" s="526"/>
      <c r="MT373" s="526"/>
      <c r="MU373" s="526"/>
      <c r="MV373" s="526"/>
      <c r="MW373" s="526"/>
      <c r="MX373" s="526"/>
      <c r="MY373" s="526"/>
      <c r="MZ373" s="526"/>
      <c r="NA373" s="526"/>
      <c r="NB373" s="526"/>
      <c r="NC373" s="526"/>
      <c r="ND373" s="526"/>
      <c r="NE373" s="526"/>
      <c r="NF373" s="526"/>
      <c r="NG373" s="526"/>
      <c r="NH373" s="526"/>
      <c r="NI373" s="526"/>
      <c r="NJ373" s="526"/>
      <c r="NK373" s="526"/>
      <c r="NL373" s="526"/>
      <c r="NM373" s="526"/>
      <c r="NN373" s="526"/>
      <c r="NO373" s="526"/>
      <c r="NP373" s="526"/>
      <c r="NQ373" s="526"/>
      <c r="NR373" s="526"/>
      <c r="NS373" s="526"/>
      <c r="NT373" s="526"/>
      <c r="NU373" s="526"/>
      <c r="NV373" s="526"/>
      <c r="NW373" s="526"/>
      <c r="NX373" s="526"/>
      <c r="NY373" s="526"/>
      <c r="NZ373" s="526"/>
      <c r="OA373" s="526"/>
      <c r="OB373" s="526"/>
      <c r="OC373" s="526"/>
      <c r="OD373" s="526"/>
      <c r="OE373" s="526"/>
      <c r="OF373" s="526"/>
      <c r="OG373" s="526"/>
      <c r="OH373" s="526"/>
      <c r="OI373" s="526"/>
      <c r="OJ373" s="526"/>
      <c r="OK373" s="526"/>
      <c r="OL373" s="526"/>
      <c r="OM373" s="526"/>
      <c r="ON373" s="526"/>
      <c r="OO373" s="526"/>
      <c r="OP373" s="526"/>
      <c r="OQ373" s="526"/>
      <c r="OR373" s="526"/>
      <c r="OS373" s="526"/>
      <c r="OT373" s="526"/>
      <c r="OU373" s="526"/>
      <c r="OV373" s="526"/>
      <c r="OW373" s="526"/>
      <c r="OX373" s="526"/>
      <c r="OY373" s="526"/>
      <c r="OZ373" s="526"/>
      <c r="PA373" s="526"/>
      <c r="PB373" s="526"/>
      <c r="PC373" s="526"/>
      <c r="PD373" s="526"/>
      <c r="PE373" s="526"/>
      <c r="PF373" s="526"/>
      <c r="PG373" s="526"/>
      <c r="PH373" s="526"/>
      <c r="PI373" s="526"/>
      <c r="PJ373" s="526"/>
      <c r="PK373" s="526"/>
      <c r="PL373" s="526"/>
      <c r="PM373" s="526"/>
      <c r="PN373" s="526"/>
      <c r="PO373" s="526"/>
      <c r="PP373" s="526"/>
      <c r="PQ373" s="526"/>
      <c r="PR373" s="526"/>
      <c r="PS373" s="526"/>
      <c r="PT373" s="526"/>
      <c r="PU373" s="526"/>
      <c r="PV373" s="526"/>
      <c r="PW373" s="526"/>
      <c r="PX373" s="526"/>
      <c r="PY373" s="526"/>
      <c r="PZ373" s="526"/>
      <c r="QA373" s="526"/>
      <c r="QB373" s="526"/>
      <c r="QC373" s="526"/>
      <c r="QD373" s="526"/>
      <c r="QE373" s="526"/>
      <c r="QF373" s="526"/>
      <c r="QG373" s="526"/>
      <c r="QH373" s="526"/>
      <c r="QI373" s="526"/>
      <c r="QJ373" s="526"/>
      <c r="QK373" s="526"/>
      <c r="QL373" s="526"/>
      <c r="QM373" s="526"/>
      <c r="QN373" s="526"/>
      <c r="QO373" s="526"/>
      <c r="QP373" s="526"/>
      <c r="QQ373" s="526"/>
      <c r="QR373" s="526"/>
      <c r="QS373" s="526"/>
      <c r="QT373" s="526"/>
      <c r="QU373" s="526"/>
      <c r="QV373" s="526"/>
      <c r="QW373" s="526"/>
      <c r="QX373" s="526"/>
      <c r="QY373" s="526"/>
      <c r="QZ373" s="526"/>
      <c r="RA373" s="526"/>
      <c r="RB373" s="526"/>
      <c r="RC373" s="526"/>
      <c r="RD373" s="526"/>
      <c r="RE373" s="526"/>
      <c r="RF373" s="526"/>
      <c r="RG373" s="526"/>
      <c r="RH373" s="526"/>
      <c r="RI373" s="526"/>
      <c r="RJ373" s="526"/>
      <c r="RK373" s="526"/>
      <c r="RL373" s="526"/>
      <c r="RM373" s="526"/>
      <c r="RN373" s="526"/>
      <c r="RO373" s="526"/>
      <c r="RP373" s="526"/>
      <c r="RQ373" s="526"/>
      <c r="RR373" s="526"/>
      <c r="RS373" s="526"/>
      <c r="RT373" s="526"/>
      <c r="RU373" s="526"/>
      <c r="RV373" s="526"/>
      <c r="RW373" s="526"/>
      <c r="RX373" s="526"/>
      <c r="RY373" s="526"/>
      <c r="RZ373" s="526"/>
      <c r="SA373" s="526"/>
      <c r="SB373" s="526"/>
      <c r="SC373" s="526"/>
      <c r="SD373" s="526"/>
      <c r="SE373" s="526"/>
      <c r="SF373" s="526"/>
      <c r="SG373" s="526"/>
      <c r="SH373" s="526"/>
      <c r="SI373" s="526"/>
      <c r="SJ373" s="526"/>
      <c r="SK373" s="526"/>
      <c r="SL373" s="526"/>
      <c r="SM373" s="526"/>
      <c r="SN373" s="526"/>
      <c r="SO373" s="526"/>
      <c r="SP373" s="526"/>
      <c r="SQ373" s="526"/>
      <c r="SR373" s="526"/>
      <c r="SS373" s="526"/>
      <c r="ST373" s="526"/>
      <c r="SU373" s="526"/>
      <c r="SV373" s="526"/>
      <c r="SW373" s="526"/>
      <c r="SX373" s="526"/>
      <c r="SY373" s="526"/>
      <c r="SZ373" s="526"/>
      <c r="TA373" s="526"/>
      <c r="TB373" s="526"/>
      <c r="TC373" s="526"/>
      <c r="TD373" s="526"/>
      <c r="TE373" s="526"/>
      <c r="TF373" s="526"/>
      <c r="TG373" s="526"/>
      <c r="TH373" s="526"/>
      <c r="TI373" s="526"/>
      <c r="TJ373" s="526"/>
      <c r="TK373" s="526"/>
      <c r="TL373" s="526"/>
      <c r="TM373" s="526"/>
      <c r="TN373" s="526"/>
      <c r="TO373" s="526"/>
      <c r="TP373" s="526"/>
      <c r="TQ373" s="526"/>
      <c r="TR373" s="526"/>
      <c r="TS373" s="526"/>
      <c r="TT373" s="526"/>
      <c r="TU373" s="526"/>
      <c r="TV373" s="526"/>
      <c r="TW373" s="526"/>
      <c r="TX373" s="526"/>
      <c r="TY373" s="526"/>
      <c r="TZ373" s="526"/>
      <c r="UA373" s="526"/>
      <c r="UB373" s="526"/>
      <c r="UC373" s="526"/>
      <c r="UD373" s="526"/>
      <c r="UE373" s="526"/>
      <c r="UF373" s="526"/>
      <c r="UG373" s="526"/>
      <c r="UH373" s="526"/>
      <c r="UI373" s="526"/>
      <c r="UJ373" s="526"/>
      <c r="UK373" s="526"/>
      <c r="UL373" s="526"/>
      <c r="UM373" s="526"/>
      <c r="UN373" s="526"/>
      <c r="UO373" s="526"/>
      <c r="UP373" s="526"/>
      <c r="UQ373" s="526"/>
      <c r="UR373" s="526"/>
      <c r="US373" s="526"/>
      <c r="UT373" s="526"/>
      <c r="UU373" s="526"/>
      <c r="UV373" s="526"/>
      <c r="UW373" s="526"/>
      <c r="UX373" s="526"/>
      <c r="UY373" s="526"/>
      <c r="UZ373" s="526"/>
      <c r="VA373" s="526"/>
      <c r="VB373" s="526"/>
      <c r="VC373" s="526"/>
      <c r="VD373" s="526"/>
      <c r="VE373" s="526"/>
      <c r="VF373" s="526"/>
      <c r="VG373" s="526"/>
      <c r="VH373" s="526"/>
      <c r="VI373" s="526"/>
      <c r="VJ373" s="526"/>
      <c r="VK373" s="526"/>
      <c r="VL373" s="526"/>
      <c r="VM373" s="526"/>
      <c r="VN373" s="526"/>
      <c r="VO373" s="526"/>
      <c r="VP373" s="526"/>
      <c r="VQ373" s="526"/>
      <c r="VR373" s="526"/>
      <c r="VS373" s="526"/>
      <c r="VT373" s="526"/>
      <c r="VU373" s="526"/>
      <c r="VV373" s="526"/>
      <c r="VW373" s="526"/>
      <c r="VX373" s="526"/>
      <c r="VY373" s="526"/>
      <c r="VZ373" s="526"/>
      <c r="WA373" s="526"/>
      <c r="WB373" s="526"/>
      <c r="WC373" s="526"/>
      <c r="WD373" s="526"/>
      <c r="WE373" s="526"/>
      <c r="WF373" s="526"/>
      <c r="WG373" s="526"/>
      <c r="WH373" s="526"/>
      <c r="WI373" s="526"/>
      <c r="WJ373" s="526"/>
      <c r="WK373" s="526"/>
      <c r="WL373" s="526"/>
      <c r="WM373" s="526"/>
      <c r="WN373" s="526"/>
      <c r="WO373" s="526"/>
      <c r="WP373" s="526"/>
      <c r="WQ373" s="526"/>
      <c r="WR373" s="526"/>
      <c r="WS373" s="526"/>
      <c r="WT373" s="526"/>
      <c r="WU373" s="526"/>
      <c r="WV373" s="526"/>
      <c r="WW373" s="526"/>
      <c r="WX373" s="526"/>
      <c r="WY373" s="526"/>
      <c r="WZ373" s="526"/>
      <c r="XA373" s="526"/>
      <c r="XB373" s="526"/>
      <c r="XC373" s="526"/>
      <c r="XD373" s="526"/>
      <c r="XE373" s="526"/>
      <c r="XF373" s="526"/>
      <c r="XG373" s="526"/>
      <c r="XH373" s="526"/>
      <c r="XI373" s="526"/>
      <c r="XJ373" s="526"/>
      <c r="XK373" s="526"/>
      <c r="XL373" s="526"/>
      <c r="XM373" s="526"/>
      <c r="XN373" s="526"/>
      <c r="XO373" s="526"/>
      <c r="XP373" s="526"/>
      <c r="XQ373" s="526"/>
      <c r="XR373" s="526"/>
      <c r="XS373" s="526"/>
      <c r="XT373" s="526"/>
      <c r="XU373" s="526"/>
      <c r="XV373" s="526"/>
      <c r="XW373" s="526"/>
      <c r="XX373" s="526"/>
      <c r="XY373" s="526"/>
      <c r="XZ373" s="526"/>
      <c r="YA373" s="526"/>
      <c r="YB373" s="526"/>
      <c r="YC373" s="526"/>
      <c r="YD373" s="526"/>
      <c r="YE373" s="526"/>
      <c r="YF373" s="526"/>
      <c r="YG373" s="526"/>
      <c r="YH373" s="526"/>
      <c r="YI373" s="526"/>
      <c r="YJ373" s="526"/>
      <c r="YK373" s="526"/>
      <c r="YL373" s="526"/>
      <c r="YM373" s="526"/>
      <c r="YN373" s="526"/>
      <c r="YO373" s="526"/>
      <c r="YP373" s="526"/>
      <c r="YQ373" s="526"/>
      <c r="YR373" s="526"/>
      <c r="YS373" s="526"/>
      <c r="YT373" s="526"/>
      <c r="YU373" s="526"/>
      <c r="YV373" s="526"/>
      <c r="YW373" s="526"/>
      <c r="YX373" s="526"/>
      <c r="YY373" s="526"/>
      <c r="YZ373" s="526"/>
      <c r="ZA373" s="526"/>
      <c r="ZB373" s="526"/>
      <c r="ZC373" s="526"/>
      <c r="ZD373" s="526"/>
      <c r="ZE373" s="526"/>
      <c r="ZF373" s="526"/>
      <c r="ZG373" s="526"/>
      <c r="ZH373" s="526"/>
      <c r="ZI373" s="526"/>
      <c r="ZJ373" s="526"/>
      <c r="ZK373" s="526"/>
      <c r="ZL373" s="526"/>
      <c r="ZM373" s="526"/>
      <c r="ZN373" s="526"/>
      <c r="ZO373" s="526"/>
      <c r="ZP373" s="526"/>
      <c r="ZQ373" s="526"/>
      <c r="ZR373" s="526"/>
      <c r="ZS373" s="526"/>
      <c r="ZT373" s="526"/>
      <c r="ZU373" s="526"/>
      <c r="ZV373" s="526"/>
      <c r="ZW373" s="526"/>
      <c r="ZX373" s="526"/>
      <c r="ZY373" s="526"/>
      <c r="ZZ373" s="526"/>
      <c r="AAA373" s="526"/>
      <c r="AAB373" s="526"/>
      <c r="AAC373" s="526"/>
      <c r="AAD373" s="526"/>
      <c r="AAE373" s="526"/>
      <c r="AAF373" s="526"/>
      <c r="AAG373" s="526"/>
      <c r="AAH373" s="526"/>
      <c r="AAI373" s="526"/>
      <c r="AAJ373" s="526"/>
      <c r="AAK373" s="526"/>
      <c r="AAL373" s="526"/>
      <c r="AAM373" s="526"/>
      <c r="AAN373" s="526"/>
      <c r="AAO373" s="526"/>
      <c r="AAP373" s="526"/>
      <c r="AAQ373" s="526"/>
      <c r="AAR373" s="526"/>
      <c r="AAS373" s="526"/>
      <c r="AAT373" s="526"/>
      <c r="AAU373" s="526"/>
      <c r="AAV373" s="526"/>
      <c r="AAW373" s="526"/>
      <c r="AAX373" s="526"/>
      <c r="AAY373" s="526"/>
      <c r="AAZ373" s="526"/>
      <c r="ABA373" s="526"/>
      <c r="ABB373" s="526"/>
      <c r="ABC373" s="526"/>
      <c r="ABD373" s="526"/>
      <c r="ABE373" s="526"/>
      <c r="ABF373" s="526"/>
      <c r="ABG373" s="526"/>
      <c r="ABH373" s="526"/>
      <c r="ABI373" s="526"/>
      <c r="ABJ373" s="526"/>
      <c r="ABK373" s="526"/>
      <c r="ABL373" s="526"/>
      <c r="ABM373" s="526"/>
      <c r="ABN373" s="526"/>
      <c r="ABO373" s="526"/>
      <c r="ABP373" s="526"/>
      <c r="ABQ373" s="526"/>
      <c r="ABR373" s="526"/>
      <c r="ABS373" s="526"/>
      <c r="ABT373" s="526"/>
      <c r="ABU373" s="526"/>
      <c r="ABV373" s="526"/>
      <c r="ABW373" s="526"/>
      <c r="ABX373" s="526"/>
      <c r="ABY373" s="526"/>
      <c r="ABZ373" s="526"/>
      <c r="ACA373" s="526"/>
      <c r="ACB373" s="526"/>
      <c r="ACC373" s="526"/>
      <c r="ACD373" s="526"/>
      <c r="ACE373" s="526"/>
      <c r="ACF373" s="526"/>
      <c r="ACG373" s="526"/>
      <c r="ACH373" s="526"/>
      <c r="ACI373" s="526"/>
      <c r="ACJ373" s="526"/>
      <c r="ACK373" s="526"/>
      <c r="ACL373" s="526"/>
      <c r="ACM373" s="526"/>
      <c r="ACN373" s="526"/>
      <c r="ACO373" s="526"/>
      <c r="ACP373" s="526"/>
      <c r="ACQ373" s="526"/>
      <c r="ACR373" s="526"/>
      <c r="ACS373" s="526"/>
      <c r="ACT373" s="526"/>
      <c r="ACU373" s="526"/>
      <c r="ACV373" s="526"/>
      <c r="ACW373" s="526"/>
      <c r="ACX373" s="526"/>
      <c r="ACY373" s="526"/>
      <c r="ACZ373" s="526"/>
      <c r="ADA373" s="526"/>
      <c r="ADB373" s="526"/>
      <c r="ADC373" s="526"/>
      <c r="ADD373" s="526"/>
      <c r="ADE373" s="526"/>
      <c r="ADF373" s="526"/>
      <c r="ADG373" s="526"/>
      <c r="ADH373" s="526"/>
      <c r="ADI373" s="526"/>
      <c r="ADJ373" s="526"/>
      <c r="ADK373" s="526"/>
      <c r="ADL373" s="526"/>
      <c r="ADM373" s="526"/>
      <c r="ADN373" s="526"/>
      <c r="ADO373" s="526"/>
      <c r="ADP373" s="526"/>
      <c r="ADQ373" s="526"/>
      <c r="ADR373" s="526"/>
      <c r="ADS373" s="526"/>
      <c r="ADT373" s="526"/>
      <c r="ADU373" s="526"/>
      <c r="ADV373" s="526"/>
      <c r="ADW373" s="526"/>
      <c r="ADX373" s="526"/>
      <c r="ADY373" s="526"/>
      <c r="ADZ373" s="526"/>
      <c r="AEA373" s="526"/>
      <c r="AEB373" s="526"/>
      <c r="AEC373" s="526"/>
      <c r="AED373" s="526"/>
      <c r="AEE373" s="526"/>
      <c r="AEF373" s="526"/>
      <c r="AEG373" s="526"/>
      <c r="AEH373" s="526"/>
      <c r="AEI373" s="526"/>
      <c r="AEJ373" s="526"/>
      <c r="AEK373" s="526"/>
      <c r="AEL373" s="526"/>
      <c r="AEM373" s="526"/>
      <c r="AEN373" s="526"/>
      <c r="AEO373" s="526"/>
      <c r="AEP373" s="526"/>
      <c r="AEQ373" s="526"/>
      <c r="AER373" s="526"/>
      <c r="AES373" s="526"/>
      <c r="AET373" s="526"/>
      <c r="AEU373" s="526"/>
      <c r="AEV373" s="526"/>
      <c r="AEW373" s="526"/>
      <c r="AEX373" s="526"/>
      <c r="AEY373" s="526"/>
      <c r="AEZ373" s="526"/>
      <c r="AFA373" s="526"/>
      <c r="AFB373" s="526"/>
      <c r="AFC373" s="526"/>
      <c r="AFD373" s="526"/>
      <c r="AFE373" s="526"/>
      <c r="AFF373" s="526"/>
      <c r="AFG373" s="526"/>
      <c r="AFH373" s="526"/>
      <c r="AFI373" s="526"/>
      <c r="AFJ373" s="526"/>
      <c r="AFK373" s="526"/>
      <c r="AFL373" s="526"/>
      <c r="AFM373" s="526"/>
      <c r="AFN373" s="526"/>
      <c r="AFO373" s="526"/>
      <c r="AFP373" s="526"/>
      <c r="AFQ373" s="526"/>
      <c r="AFR373" s="526"/>
      <c r="AFS373" s="526"/>
      <c r="AFT373" s="526"/>
      <c r="AFU373" s="526"/>
      <c r="AFV373" s="526"/>
      <c r="AFW373" s="526"/>
      <c r="AFX373" s="526"/>
      <c r="AFY373" s="526"/>
      <c r="AFZ373" s="526"/>
      <c r="AGA373" s="526"/>
      <c r="AGB373" s="526"/>
      <c r="AGC373" s="526"/>
      <c r="AGD373" s="526"/>
      <c r="AGE373" s="526"/>
      <c r="AGF373" s="526"/>
      <c r="AGG373" s="526"/>
      <c r="AGH373" s="526"/>
      <c r="AGI373" s="526"/>
      <c r="AGJ373" s="526"/>
      <c r="AGK373" s="526"/>
      <c r="AGL373" s="526"/>
      <c r="AGM373" s="526"/>
      <c r="AGN373" s="526"/>
      <c r="AGO373" s="526"/>
      <c r="AGP373" s="526"/>
      <c r="AGQ373" s="526"/>
      <c r="AGR373" s="526"/>
      <c r="AGS373" s="526"/>
      <c r="AGT373" s="526"/>
      <c r="AGU373" s="526"/>
      <c r="AGV373" s="526"/>
      <c r="AGW373" s="526"/>
      <c r="AGX373" s="526"/>
      <c r="AGY373" s="526"/>
      <c r="AGZ373" s="526"/>
      <c r="AHA373" s="526"/>
      <c r="AHB373" s="526"/>
      <c r="AHC373" s="526"/>
      <c r="AHD373" s="526"/>
      <c r="AHE373" s="526"/>
      <c r="AHF373" s="526"/>
      <c r="AHG373" s="526"/>
      <c r="AHH373" s="526"/>
      <c r="AHI373" s="526"/>
      <c r="AHJ373" s="526"/>
      <c r="AHK373" s="526"/>
      <c r="AHL373" s="526"/>
      <c r="AHM373" s="526"/>
      <c r="AHN373" s="526"/>
      <c r="AHO373" s="526"/>
      <c r="AHP373" s="526"/>
      <c r="AHQ373" s="526"/>
      <c r="AHR373" s="526"/>
      <c r="AHS373" s="526"/>
      <c r="AHT373" s="526"/>
      <c r="AHU373" s="526"/>
      <c r="AHV373" s="526"/>
      <c r="AHW373" s="526"/>
      <c r="AHX373" s="526"/>
      <c r="AHY373" s="526"/>
      <c r="AHZ373" s="526"/>
      <c r="AIA373" s="526"/>
      <c r="AIB373" s="526"/>
      <c r="AIC373" s="526"/>
      <c r="AID373" s="526"/>
      <c r="AIE373" s="526"/>
      <c r="AIF373" s="526"/>
      <c r="AIG373" s="526"/>
      <c r="AIH373" s="526"/>
      <c r="AII373" s="526"/>
      <c r="AIJ373" s="526"/>
      <c r="AIK373" s="526"/>
      <c r="AIL373" s="526"/>
      <c r="AIM373" s="526"/>
      <c r="AIN373" s="526"/>
      <c r="AIO373" s="526"/>
      <c r="AIP373" s="526"/>
      <c r="AIQ373" s="526"/>
      <c r="AIR373" s="526"/>
      <c r="AIS373" s="526"/>
      <c r="AIT373" s="526"/>
      <c r="AIU373" s="526"/>
      <c r="AIV373" s="526"/>
      <c r="AIW373" s="526"/>
      <c r="AIX373" s="526"/>
      <c r="AIY373" s="526"/>
      <c r="AIZ373" s="526"/>
      <c r="AJA373" s="526"/>
      <c r="AJB373" s="526"/>
      <c r="AJC373" s="526"/>
      <c r="AJD373" s="526"/>
      <c r="AJE373" s="526"/>
      <c r="AJF373" s="526"/>
      <c r="AJG373" s="526"/>
      <c r="AJH373" s="526"/>
      <c r="AJI373" s="526"/>
      <c r="AJJ373" s="526"/>
      <c r="AJK373" s="526"/>
      <c r="AJL373" s="526"/>
      <c r="AJM373" s="526"/>
      <c r="AJN373" s="526"/>
      <c r="AJO373" s="526"/>
      <c r="AJP373" s="526"/>
      <c r="AJQ373" s="526"/>
      <c r="AJR373" s="526"/>
      <c r="AJS373" s="526"/>
      <c r="AJT373" s="526"/>
      <c r="AJU373" s="526"/>
      <c r="AJV373" s="526"/>
      <c r="AJW373" s="526"/>
      <c r="AJX373" s="526"/>
      <c r="AJY373" s="526"/>
      <c r="AJZ373" s="526"/>
      <c r="AKA373" s="526"/>
      <c r="AKB373" s="526"/>
      <c r="AKC373" s="526"/>
      <c r="AKD373" s="526"/>
      <c r="AKE373" s="526"/>
      <c r="AKF373" s="526"/>
      <c r="AKG373" s="526"/>
      <c r="AKH373" s="526"/>
      <c r="AKI373" s="526"/>
      <c r="AKJ373" s="526"/>
      <c r="AKK373" s="526"/>
      <c r="AKL373" s="526"/>
      <c r="AKM373" s="526"/>
      <c r="AKN373" s="526"/>
      <c r="AKO373" s="526"/>
      <c r="AKP373" s="526"/>
      <c r="AKQ373" s="526"/>
      <c r="AKR373" s="526"/>
      <c r="AKS373" s="526"/>
      <c r="AKT373" s="526"/>
      <c r="AKU373" s="526"/>
      <c r="AKV373" s="526"/>
      <c r="AKW373" s="526"/>
      <c r="AKX373" s="526"/>
      <c r="AKY373" s="526"/>
      <c r="AKZ373" s="526"/>
      <c r="ALA373" s="526"/>
      <c r="ALB373" s="526"/>
      <c r="ALC373" s="526"/>
      <c r="ALD373" s="526"/>
      <c r="ALE373" s="526"/>
      <c r="ALF373" s="526"/>
      <c r="ALG373" s="526"/>
      <c r="ALH373" s="526"/>
      <c r="ALI373" s="526"/>
      <c r="ALJ373" s="526"/>
      <c r="ALK373" s="526"/>
      <c r="ALL373" s="526"/>
      <c r="ALM373" s="526"/>
      <c r="ALN373" s="526"/>
      <c r="ALO373" s="526"/>
      <c r="ALP373" s="526"/>
      <c r="ALQ373" s="526"/>
      <c r="ALR373" s="526"/>
      <c r="ALS373" s="526"/>
      <c r="ALT373" s="526"/>
      <c r="ALU373" s="526"/>
      <c r="ALV373" s="526"/>
      <c r="ALW373" s="526"/>
      <c r="ALX373" s="526"/>
      <c r="ALY373" s="526"/>
      <c r="ALZ373" s="526"/>
      <c r="AMA373" s="526"/>
      <c r="AMB373" s="526"/>
      <c r="AMC373" s="526"/>
      <c r="AMD373" s="526"/>
      <c r="AME373" s="526"/>
      <c r="AMF373" s="526"/>
      <c r="AMG373" s="526"/>
      <c r="AMH373" s="526"/>
      <c r="AMI373" s="526"/>
      <c r="AMJ373" s="526"/>
    </row>
    <row r="374" spans="1:1024" s="527" customFormat="1" ht="16.350000000000001" customHeight="1">
      <c r="A374" s="525"/>
      <c r="B374" s="526"/>
      <c r="C374" s="526"/>
      <c r="D374" s="526"/>
      <c r="E374" s="526"/>
      <c r="F374" s="526"/>
      <c r="G374" s="526"/>
      <c r="H374" s="526"/>
      <c r="I374" s="526"/>
      <c r="J374" s="526"/>
      <c r="K374" s="526"/>
      <c r="L374" s="526"/>
      <c r="M374" s="526"/>
      <c r="N374" s="537"/>
      <c r="O374" s="537"/>
      <c r="P374" s="756"/>
      <c r="Q374" s="526"/>
      <c r="R374" s="764"/>
      <c r="S374" s="536"/>
      <c r="T374" s="537"/>
      <c r="U374" s="537"/>
      <c r="V374" s="537">
        <f>④修繕履歴!U12+④修繕履歴!U13+④修繕履歴!U14</f>
        <v>2128032</v>
      </c>
      <c r="W374" s="537"/>
      <c r="X374" s="537"/>
      <c r="Y374" s="537"/>
      <c r="Z374" s="537"/>
      <c r="AA374" s="537"/>
      <c r="AB374" s="537"/>
      <c r="AC374" s="537"/>
      <c r="AD374" s="537"/>
      <c r="AE374" s="526"/>
      <c r="AF374" s="526"/>
      <c r="AG374" s="526"/>
      <c r="AH374" s="526"/>
      <c r="AI374" s="526"/>
      <c r="AJ374" s="526"/>
      <c r="AK374" s="526"/>
      <c r="AL374" s="526"/>
      <c r="AM374" s="526"/>
      <c r="AN374" s="526"/>
      <c r="AO374" s="526"/>
      <c r="AP374" s="526"/>
      <c r="AQ374" s="526"/>
      <c r="AR374" s="526"/>
      <c r="AS374" s="526"/>
      <c r="AT374" s="526"/>
      <c r="AU374" s="526"/>
      <c r="AV374" s="526"/>
      <c r="AW374" s="526"/>
      <c r="AX374" s="526"/>
      <c r="AY374" s="526"/>
      <c r="AZ374" s="526"/>
      <c r="BA374" s="526"/>
      <c r="BB374" s="526"/>
      <c r="BC374" s="526"/>
      <c r="BD374" s="526"/>
      <c r="BE374" s="526"/>
      <c r="BF374" s="526"/>
      <c r="BG374" s="526"/>
      <c r="BH374" s="526"/>
      <c r="BI374" s="526"/>
      <c r="BJ374" s="526"/>
      <c r="BK374" s="526"/>
      <c r="BL374" s="526"/>
      <c r="BM374" s="526"/>
      <c r="BN374" s="526"/>
      <c r="BO374" s="526"/>
      <c r="BP374" s="526"/>
      <c r="BQ374" s="526"/>
      <c r="BR374" s="526"/>
      <c r="BS374" s="526"/>
      <c r="BT374" s="526"/>
      <c r="BU374" s="526"/>
      <c r="BV374" s="526"/>
      <c r="BW374" s="526"/>
      <c r="BX374" s="526"/>
      <c r="BY374" s="526"/>
      <c r="BZ374" s="526"/>
      <c r="CA374" s="526"/>
      <c r="CB374" s="526"/>
      <c r="CC374" s="526"/>
      <c r="CD374" s="526"/>
      <c r="CE374" s="526"/>
      <c r="CF374" s="526"/>
      <c r="CG374" s="526"/>
      <c r="CH374" s="526"/>
      <c r="CI374" s="526"/>
      <c r="CJ374" s="526"/>
      <c r="CK374" s="526"/>
      <c r="CL374" s="526"/>
      <c r="CM374" s="526"/>
      <c r="CN374" s="526"/>
      <c r="CO374" s="526"/>
      <c r="CP374" s="526"/>
      <c r="CQ374" s="526"/>
      <c r="CR374" s="526"/>
      <c r="CS374" s="526"/>
      <c r="CT374" s="526"/>
      <c r="CU374" s="526"/>
      <c r="CV374" s="526"/>
      <c r="CW374" s="526"/>
      <c r="CX374" s="526"/>
      <c r="CY374" s="526"/>
      <c r="CZ374" s="526"/>
      <c r="DA374" s="526"/>
      <c r="DB374" s="526"/>
      <c r="DC374" s="526"/>
      <c r="DD374" s="526"/>
      <c r="DE374" s="526"/>
      <c r="DF374" s="526"/>
      <c r="DG374" s="526"/>
      <c r="DH374" s="526"/>
      <c r="DI374" s="526"/>
      <c r="DJ374" s="526"/>
      <c r="DK374" s="526"/>
      <c r="DL374" s="526"/>
      <c r="DM374" s="526"/>
      <c r="DN374" s="526"/>
      <c r="DO374" s="526"/>
      <c r="DP374" s="526"/>
      <c r="DQ374" s="526"/>
      <c r="DR374" s="526"/>
      <c r="DS374" s="526"/>
      <c r="DT374" s="526"/>
      <c r="DU374" s="526"/>
      <c r="DV374" s="526"/>
      <c r="DW374" s="526"/>
      <c r="DX374" s="526"/>
      <c r="DY374" s="526"/>
      <c r="DZ374" s="526"/>
      <c r="EA374" s="526"/>
      <c r="EB374" s="526"/>
      <c r="EC374" s="526"/>
      <c r="ED374" s="526"/>
      <c r="EE374" s="526"/>
      <c r="EF374" s="526"/>
      <c r="EG374" s="526"/>
      <c r="EH374" s="526"/>
      <c r="EI374" s="526"/>
      <c r="EJ374" s="526"/>
      <c r="EK374" s="526"/>
      <c r="EL374" s="526"/>
      <c r="EM374" s="526"/>
      <c r="EN374" s="526"/>
      <c r="EO374" s="526"/>
      <c r="EP374" s="526"/>
      <c r="EQ374" s="526"/>
      <c r="ER374" s="526"/>
      <c r="ES374" s="526"/>
      <c r="ET374" s="526"/>
      <c r="EU374" s="526"/>
      <c r="EV374" s="526"/>
      <c r="EW374" s="526"/>
      <c r="EX374" s="526"/>
      <c r="EY374" s="526"/>
      <c r="EZ374" s="526"/>
      <c r="FA374" s="526"/>
      <c r="FB374" s="526"/>
      <c r="FC374" s="526"/>
      <c r="FD374" s="526"/>
      <c r="FE374" s="526"/>
      <c r="FF374" s="526"/>
      <c r="FG374" s="526"/>
      <c r="FH374" s="526"/>
      <c r="FI374" s="526"/>
      <c r="FJ374" s="526"/>
      <c r="FK374" s="526"/>
      <c r="FL374" s="526"/>
      <c r="FM374" s="526"/>
      <c r="FN374" s="526"/>
      <c r="FO374" s="526"/>
      <c r="FP374" s="526"/>
      <c r="FQ374" s="526"/>
      <c r="FR374" s="526"/>
      <c r="FS374" s="526"/>
      <c r="FT374" s="526"/>
      <c r="FU374" s="526"/>
      <c r="FV374" s="526"/>
      <c r="FW374" s="526"/>
      <c r="FX374" s="526"/>
      <c r="FY374" s="526"/>
      <c r="FZ374" s="526"/>
      <c r="GA374" s="526"/>
      <c r="GB374" s="526"/>
      <c r="GC374" s="526"/>
      <c r="GD374" s="526"/>
      <c r="GE374" s="526"/>
      <c r="GF374" s="526"/>
      <c r="GG374" s="526"/>
      <c r="GH374" s="526"/>
      <c r="GI374" s="526"/>
      <c r="GJ374" s="526"/>
      <c r="GK374" s="526"/>
      <c r="GL374" s="526"/>
      <c r="GM374" s="526"/>
      <c r="GN374" s="526"/>
      <c r="GO374" s="526"/>
      <c r="GP374" s="526"/>
      <c r="GQ374" s="526"/>
      <c r="GR374" s="526"/>
      <c r="GS374" s="526"/>
      <c r="GT374" s="526"/>
      <c r="GU374" s="526"/>
      <c r="GV374" s="526"/>
      <c r="GW374" s="526"/>
      <c r="GX374" s="526"/>
      <c r="GY374" s="526"/>
      <c r="GZ374" s="526"/>
      <c r="HA374" s="526"/>
      <c r="HB374" s="526"/>
      <c r="HC374" s="526"/>
      <c r="HD374" s="526"/>
      <c r="HE374" s="526"/>
      <c r="HF374" s="526"/>
      <c r="HG374" s="526"/>
      <c r="HH374" s="526"/>
      <c r="HI374" s="526"/>
      <c r="HJ374" s="526"/>
      <c r="HK374" s="526"/>
      <c r="HL374" s="526"/>
      <c r="HM374" s="526"/>
      <c r="HN374" s="526"/>
      <c r="HO374" s="526"/>
      <c r="HP374" s="526"/>
      <c r="HQ374" s="526"/>
      <c r="HR374" s="526"/>
      <c r="HS374" s="526"/>
      <c r="HT374" s="526"/>
      <c r="HU374" s="526"/>
      <c r="HV374" s="526"/>
      <c r="HW374" s="526"/>
      <c r="HX374" s="526"/>
      <c r="HY374" s="526"/>
      <c r="HZ374" s="526"/>
      <c r="IA374" s="526"/>
      <c r="IB374" s="526"/>
      <c r="IC374" s="526"/>
      <c r="ID374" s="526"/>
      <c r="IE374" s="526"/>
      <c r="IF374" s="526"/>
      <c r="IG374" s="526"/>
      <c r="IH374" s="526"/>
      <c r="II374" s="526"/>
      <c r="IJ374" s="526"/>
      <c r="IK374" s="526"/>
      <c r="IL374" s="526"/>
      <c r="IM374" s="526"/>
      <c r="IN374" s="526"/>
      <c r="IO374" s="526"/>
      <c r="IP374" s="526"/>
      <c r="IQ374" s="526"/>
      <c r="IR374" s="526"/>
      <c r="IS374" s="526"/>
      <c r="IT374" s="526"/>
      <c r="IU374" s="526"/>
      <c r="IV374" s="526"/>
      <c r="IW374" s="526"/>
      <c r="IX374" s="526"/>
      <c r="IY374" s="526"/>
      <c r="IZ374" s="526"/>
      <c r="JA374" s="526"/>
      <c r="JB374" s="526"/>
      <c r="JC374" s="526"/>
      <c r="JD374" s="526"/>
      <c r="JE374" s="526"/>
      <c r="JF374" s="526"/>
      <c r="JG374" s="526"/>
      <c r="JH374" s="526"/>
      <c r="JI374" s="526"/>
      <c r="JJ374" s="526"/>
      <c r="JK374" s="526"/>
      <c r="JL374" s="526"/>
      <c r="JM374" s="526"/>
      <c r="JN374" s="526"/>
      <c r="JO374" s="526"/>
      <c r="JP374" s="526"/>
      <c r="JQ374" s="526"/>
      <c r="JR374" s="526"/>
      <c r="JS374" s="526"/>
      <c r="JT374" s="526"/>
      <c r="JU374" s="526"/>
      <c r="JV374" s="526"/>
      <c r="JW374" s="526"/>
      <c r="JX374" s="526"/>
      <c r="JY374" s="526"/>
      <c r="JZ374" s="526"/>
      <c r="KA374" s="526"/>
      <c r="KB374" s="526"/>
      <c r="KC374" s="526"/>
      <c r="KD374" s="526"/>
      <c r="KE374" s="526"/>
      <c r="KF374" s="526"/>
      <c r="KG374" s="526"/>
      <c r="KH374" s="526"/>
      <c r="KI374" s="526"/>
      <c r="KJ374" s="526"/>
      <c r="KK374" s="526"/>
      <c r="KL374" s="526"/>
      <c r="KM374" s="526"/>
      <c r="KN374" s="526"/>
      <c r="KO374" s="526"/>
      <c r="KP374" s="526"/>
      <c r="KQ374" s="526"/>
      <c r="KR374" s="526"/>
      <c r="KS374" s="526"/>
      <c r="KT374" s="526"/>
      <c r="KU374" s="526"/>
      <c r="KV374" s="526"/>
      <c r="KW374" s="526"/>
      <c r="KX374" s="526"/>
      <c r="KY374" s="526"/>
      <c r="KZ374" s="526"/>
      <c r="LA374" s="526"/>
      <c r="LB374" s="526"/>
      <c r="LC374" s="526"/>
      <c r="LD374" s="526"/>
      <c r="LE374" s="526"/>
      <c r="LF374" s="526"/>
      <c r="LG374" s="526"/>
      <c r="LH374" s="526"/>
      <c r="LI374" s="526"/>
      <c r="LJ374" s="526"/>
      <c r="LK374" s="526"/>
      <c r="LL374" s="526"/>
      <c r="LM374" s="526"/>
      <c r="LN374" s="526"/>
      <c r="LO374" s="526"/>
      <c r="LP374" s="526"/>
      <c r="LQ374" s="526"/>
      <c r="LR374" s="526"/>
      <c r="LS374" s="526"/>
      <c r="LT374" s="526"/>
      <c r="LU374" s="526"/>
      <c r="LV374" s="526"/>
      <c r="LW374" s="526"/>
      <c r="LX374" s="526"/>
      <c r="LY374" s="526"/>
      <c r="LZ374" s="526"/>
      <c r="MA374" s="526"/>
      <c r="MB374" s="526"/>
      <c r="MC374" s="526"/>
      <c r="MD374" s="526"/>
      <c r="ME374" s="526"/>
      <c r="MF374" s="526"/>
      <c r="MG374" s="526"/>
      <c r="MH374" s="526"/>
      <c r="MI374" s="526"/>
      <c r="MJ374" s="526"/>
      <c r="MK374" s="526"/>
      <c r="ML374" s="526"/>
      <c r="MM374" s="526"/>
      <c r="MN374" s="526"/>
      <c r="MO374" s="526"/>
      <c r="MP374" s="526"/>
      <c r="MQ374" s="526"/>
      <c r="MR374" s="526"/>
      <c r="MS374" s="526"/>
      <c r="MT374" s="526"/>
      <c r="MU374" s="526"/>
      <c r="MV374" s="526"/>
      <c r="MW374" s="526"/>
      <c r="MX374" s="526"/>
      <c r="MY374" s="526"/>
      <c r="MZ374" s="526"/>
      <c r="NA374" s="526"/>
      <c r="NB374" s="526"/>
      <c r="NC374" s="526"/>
      <c r="ND374" s="526"/>
      <c r="NE374" s="526"/>
      <c r="NF374" s="526"/>
      <c r="NG374" s="526"/>
      <c r="NH374" s="526"/>
      <c r="NI374" s="526"/>
      <c r="NJ374" s="526"/>
      <c r="NK374" s="526"/>
      <c r="NL374" s="526"/>
      <c r="NM374" s="526"/>
      <c r="NN374" s="526"/>
      <c r="NO374" s="526"/>
      <c r="NP374" s="526"/>
      <c r="NQ374" s="526"/>
      <c r="NR374" s="526"/>
      <c r="NS374" s="526"/>
      <c r="NT374" s="526"/>
      <c r="NU374" s="526"/>
      <c r="NV374" s="526"/>
      <c r="NW374" s="526"/>
      <c r="NX374" s="526"/>
      <c r="NY374" s="526"/>
      <c r="NZ374" s="526"/>
      <c r="OA374" s="526"/>
      <c r="OB374" s="526"/>
      <c r="OC374" s="526"/>
      <c r="OD374" s="526"/>
      <c r="OE374" s="526"/>
      <c r="OF374" s="526"/>
      <c r="OG374" s="526"/>
      <c r="OH374" s="526"/>
      <c r="OI374" s="526"/>
      <c r="OJ374" s="526"/>
      <c r="OK374" s="526"/>
      <c r="OL374" s="526"/>
      <c r="OM374" s="526"/>
      <c r="ON374" s="526"/>
      <c r="OO374" s="526"/>
      <c r="OP374" s="526"/>
      <c r="OQ374" s="526"/>
      <c r="OR374" s="526"/>
      <c r="OS374" s="526"/>
      <c r="OT374" s="526"/>
      <c r="OU374" s="526"/>
      <c r="OV374" s="526"/>
      <c r="OW374" s="526"/>
      <c r="OX374" s="526"/>
      <c r="OY374" s="526"/>
      <c r="OZ374" s="526"/>
      <c r="PA374" s="526"/>
      <c r="PB374" s="526"/>
      <c r="PC374" s="526"/>
      <c r="PD374" s="526"/>
      <c r="PE374" s="526"/>
      <c r="PF374" s="526"/>
      <c r="PG374" s="526"/>
      <c r="PH374" s="526"/>
      <c r="PI374" s="526"/>
      <c r="PJ374" s="526"/>
      <c r="PK374" s="526"/>
      <c r="PL374" s="526"/>
      <c r="PM374" s="526"/>
      <c r="PN374" s="526"/>
      <c r="PO374" s="526"/>
      <c r="PP374" s="526"/>
      <c r="PQ374" s="526"/>
      <c r="PR374" s="526"/>
      <c r="PS374" s="526"/>
      <c r="PT374" s="526"/>
      <c r="PU374" s="526"/>
      <c r="PV374" s="526"/>
      <c r="PW374" s="526"/>
      <c r="PX374" s="526"/>
      <c r="PY374" s="526"/>
      <c r="PZ374" s="526"/>
      <c r="QA374" s="526"/>
      <c r="QB374" s="526"/>
      <c r="QC374" s="526"/>
      <c r="QD374" s="526"/>
      <c r="QE374" s="526"/>
      <c r="QF374" s="526"/>
      <c r="QG374" s="526"/>
      <c r="QH374" s="526"/>
      <c r="QI374" s="526"/>
      <c r="QJ374" s="526"/>
      <c r="QK374" s="526"/>
      <c r="QL374" s="526"/>
      <c r="QM374" s="526"/>
      <c r="QN374" s="526"/>
      <c r="QO374" s="526"/>
      <c r="QP374" s="526"/>
      <c r="QQ374" s="526"/>
      <c r="QR374" s="526"/>
      <c r="QS374" s="526"/>
      <c r="QT374" s="526"/>
      <c r="QU374" s="526"/>
      <c r="QV374" s="526"/>
      <c r="QW374" s="526"/>
      <c r="QX374" s="526"/>
      <c r="QY374" s="526"/>
      <c r="QZ374" s="526"/>
      <c r="RA374" s="526"/>
      <c r="RB374" s="526"/>
      <c r="RC374" s="526"/>
      <c r="RD374" s="526"/>
      <c r="RE374" s="526"/>
      <c r="RF374" s="526"/>
      <c r="RG374" s="526"/>
      <c r="RH374" s="526"/>
      <c r="RI374" s="526"/>
      <c r="RJ374" s="526"/>
      <c r="RK374" s="526"/>
      <c r="RL374" s="526"/>
      <c r="RM374" s="526"/>
      <c r="RN374" s="526"/>
      <c r="RO374" s="526"/>
      <c r="RP374" s="526"/>
      <c r="RQ374" s="526"/>
      <c r="RR374" s="526"/>
      <c r="RS374" s="526"/>
      <c r="RT374" s="526"/>
      <c r="RU374" s="526"/>
      <c r="RV374" s="526"/>
      <c r="RW374" s="526"/>
      <c r="RX374" s="526"/>
      <c r="RY374" s="526"/>
      <c r="RZ374" s="526"/>
      <c r="SA374" s="526"/>
      <c r="SB374" s="526"/>
      <c r="SC374" s="526"/>
      <c r="SD374" s="526"/>
      <c r="SE374" s="526"/>
      <c r="SF374" s="526"/>
      <c r="SG374" s="526"/>
      <c r="SH374" s="526"/>
      <c r="SI374" s="526"/>
      <c r="SJ374" s="526"/>
      <c r="SK374" s="526"/>
      <c r="SL374" s="526"/>
      <c r="SM374" s="526"/>
      <c r="SN374" s="526"/>
      <c r="SO374" s="526"/>
      <c r="SP374" s="526"/>
      <c r="SQ374" s="526"/>
      <c r="SR374" s="526"/>
      <c r="SS374" s="526"/>
      <c r="ST374" s="526"/>
      <c r="SU374" s="526"/>
      <c r="SV374" s="526"/>
      <c r="SW374" s="526"/>
      <c r="SX374" s="526"/>
      <c r="SY374" s="526"/>
      <c r="SZ374" s="526"/>
      <c r="TA374" s="526"/>
      <c r="TB374" s="526"/>
      <c r="TC374" s="526"/>
      <c r="TD374" s="526"/>
      <c r="TE374" s="526"/>
      <c r="TF374" s="526"/>
      <c r="TG374" s="526"/>
      <c r="TH374" s="526"/>
      <c r="TI374" s="526"/>
      <c r="TJ374" s="526"/>
      <c r="TK374" s="526"/>
      <c r="TL374" s="526"/>
      <c r="TM374" s="526"/>
      <c r="TN374" s="526"/>
      <c r="TO374" s="526"/>
      <c r="TP374" s="526"/>
      <c r="TQ374" s="526"/>
      <c r="TR374" s="526"/>
      <c r="TS374" s="526"/>
      <c r="TT374" s="526"/>
      <c r="TU374" s="526"/>
      <c r="TV374" s="526"/>
      <c r="TW374" s="526"/>
      <c r="TX374" s="526"/>
      <c r="TY374" s="526"/>
      <c r="TZ374" s="526"/>
      <c r="UA374" s="526"/>
      <c r="UB374" s="526"/>
      <c r="UC374" s="526"/>
      <c r="UD374" s="526"/>
      <c r="UE374" s="526"/>
      <c r="UF374" s="526"/>
      <c r="UG374" s="526"/>
      <c r="UH374" s="526"/>
      <c r="UI374" s="526"/>
      <c r="UJ374" s="526"/>
      <c r="UK374" s="526"/>
      <c r="UL374" s="526"/>
      <c r="UM374" s="526"/>
      <c r="UN374" s="526"/>
      <c r="UO374" s="526"/>
      <c r="UP374" s="526"/>
      <c r="UQ374" s="526"/>
      <c r="UR374" s="526"/>
      <c r="US374" s="526"/>
      <c r="UT374" s="526"/>
      <c r="UU374" s="526"/>
      <c r="UV374" s="526"/>
      <c r="UW374" s="526"/>
      <c r="UX374" s="526"/>
      <c r="UY374" s="526"/>
      <c r="UZ374" s="526"/>
      <c r="VA374" s="526"/>
      <c r="VB374" s="526"/>
      <c r="VC374" s="526"/>
      <c r="VD374" s="526"/>
      <c r="VE374" s="526"/>
      <c r="VF374" s="526"/>
      <c r="VG374" s="526"/>
      <c r="VH374" s="526"/>
      <c r="VI374" s="526"/>
      <c r="VJ374" s="526"/>
      <c r="VK374" s="526"/>
      <c r="VL374" s="526"/>
      <c r="VM374" s="526"/>
      <c r="VN374" s="526"/>
      <c r="VO374" s="526"/>
      <c r="VP374" s="526"/>
      <c r="VQ374" s="526"/>
      <c r="VR374" s="526"/>
      <c r="VS374" s="526"/>
      <c r="VT374" s="526"/>
      <c r="VU374" s="526"/>
      <c r="VV374" s="526"/>
      <c r="VW374" s="526"/>
      <c r="VX374" s="526"/>
      <c r="VY374" s="526"/>
      <c r="VZ374" s="526"/>
      <c r="WA374" s="526"/>
      <c r="WB374" s="526"/>
      <c r="WC374" s="526"/>
      <c r="WD374" s="526"/>
      <c r="WE374" s="526"/>
      <c r="WF374" s="526"/>
      <c r="WG374" s="526"/>
      <c r="WH374" s="526"/>
      <c r="WI374" s="526"/>
      <c r="WJ374" s="526"/>
      <c r="WK374" s="526"/>
      <c r="WL374" s="526"/>
      <c r="WM374" s="526"/>
      <c r="WN374" s="526"/>
      <c r="WO374" s="526"/>
      <c r="WP374" s="526"/>
      <c r="WQ374" s="526"/>
      <c r="WR374" s="526"/>
      <c r="WS374" s="526"/>
      <c r="WT374" s="526"/>
      <c r="WU374" s="526"/>
      <c r="WV374" s="526"/>
      <c r="WW374" s="526"/>
      <c r="WX374" s="526"/>
      <c r="WY374" s="526"/>
      <c r="WZ374" s="526"/>
      <c r="XA374" s="526"/>
      <c r="XB374" s="526"/>
      <c r="XC374" s="526"/>
      <c r="XD374" s="526"/>
      <c r="XE374" s="526"/>
      <c r="XF374" s="526"/>
      <c r="XG374" s="526"/>
      <c r="XH374" s="526"/>
      <c r="XI374" s="526"/>
      <c r="XJ374" s="526"/>
      <c r="XK374" s="526"/>
      <c r="XL374" s="526"/>
      <c r="XM374" s="526"/>
      <c r="XN374" s="526"/>
      <c r="XO374" s="526"/>
      <c r="XP374" s="526"/>
      <c r="XQ374" s="526"/>
      <c r="XR374" s="526"/>
      <c r="XS374" s="526"/>
      <c r="XT374" s="526"/>
      <c r="XU374" s="526"/>
      <c r="XV374" s="526"/>
      <c r="XW374" s="526"/>
      <c r="XX374" s="526"/>
      <c r="XY374" s="526"/>
      <c r="XZ374" s="526"/>
      <c r="YA374" s="526"/>
      <c r="YB374" s="526"/>
      <c r="YC374" s="526"/>
      <c r="YD374" s="526"/>
      <c r="YE374" s="526"/>
      <c r="YF374" s="526"/>
      <c r="YG374" s="526"/>
      <c r="YH374" s="526"/>
      <c r="YI374" s="526"/>
      <c r="YJ374" s="526"/>
      <c r="YK374" s="526"/>
      <c r="YL374" s="526"/>
      <c r="YM374" s="526"/>
      <c r="YN374" s="526"/>
      <c r="YO374" s="526"/>
      <c r="YP374" s="526"/>
      <c r="YQ374" s="526"/>
      <c r="YR374" s="526"/>
      <c r="YS374" s="526"/>
      <c r="YT374" s="526"/>
      <c r="YU374" s="526"/>
      <c r="YV374" s="526"/>
      <c r="YW374" s="526"/>
      <c r="YX374" s="526"/>
      <c r="YY374" s="526"/>
      <c r="YZ374" s="526"/>
      <c r="ZA374" s="526"/>
      <c r="ZB374" s="526"/>
      <c r="ZC374" s="526"/>
      <c r="ZD374" s="526"/>
      <c r="ZE374" s="526"/>
      <c r="ZF374" s="526"/>
      <c r="ZG374" s="526"/>
      <c r="ZH374" s="526"/>
      <c r="ZI374" s="526"/>
      <c r="ZJ374" s="526"/>
      <c r="ZK374" s="526"/>
      <c r="ZL374" s="526"/>
      <c r="ZM374" s="526"/>
      <c r="ZN374" s="526"/>
      <c r="ZO374" s="526"/>
      <c r="ZP374" s="526"/>
      <c r="ZQ374" s="526"/>
      <c r="ZR374" s="526"/>
      <c r="ZS374" s="526"/>
      <c r="ZT374" s="526"/>
      <c r="ZU374" s="526"/>
      <c r="ZV374" s="526"/>
      <c r="ZW374" s="526"/>
      <c r="ZX374" s="526"/>
      <c r="ZY374" s="526"/>
      <c r="ZZ374" s="526"/>
      <c r="AAA374" s="526"/>
      <c r="AAB374" s="526"/>
      <c r="AAC374" s="526"/>
      <c r="AAD374" s="526"/>
      <c r="AAE374" s="526"/>
      <c r="AAF374" s="526"/>
      <c r="AAG374" s="526"/>
      <c r="AAH374" s="526"/>
      <c r="AAI374" s="526"/>
      <c r="AAJ374" s="526"/>
      <c r="AAK374" s="526"/>
      <c r="AAL374" s="526"/>
      <c r="AAM374" s="526"/>
      <c r="AAN374" s="526"/>
      <c r="AAO374" s="526"/>
      <c r="AAP374" s="526"/>
      <c r="AAQ374" s="526"/>
      <c r="AAR374" s="526"/>
      <c r="AAS374" s="526"/>
      <c r="AAT374" s="526"/>
      <c r="AAU374" s="526"/>
      <c r="AAV374" s="526"/>
      <c r="AAW374" s="526"/>
      <c r="AAX374" s="526"/>
      <c r="AAY374" s="526"/>
      <c r="AAZ374" s="526"/>
      <c r="ABA374" s="526"/>
      <c r="ABB374" s="526"/>
      <c r="ABC374" s="526"/>
      <c r="ABD374" s="526"/>
      <c r="ABE374" s="526"/>
      <c r="ABF374" s="526"/>
      <c r="ABG374" s="526"/>
      <c r="ABH374" s="526"/>
      <c r="ABI374" s="526"/>
      <c r="ABJ374" s="526"/>
      <c r="ABK374" s="526"/>
      <c r="ABL374" s="526"/>
      <c r="ABM374" s="526"/>
      <c r="ABN374" s="526"/>
      <c r="ABO374" s="526"/>
      <c r="ABP374" s="526"/>
      <c r="ABQ374" s="526"/>
      <c r="ABR374" s="526"/>
      <c r="ABS374" s="526"/>
      <c r="ABT374" s="526"/>
      <c r="ABU374" s="526"/>
      <c r="ABV374" s="526"/>
      <c r="ABW374" s="526"/>
      <c r="ABX374" s="526"/>
      <c r="ABY374" s="526"/>
      <c r="ABZ374" s="526"/>
      <c r="ACA374" s="526"/>
      <c r="ACB374" s="526"/>
      <c r="ACC374" s="526"/>
      <c r="ACD374" s="526"/>
      <c r="ACE374" s="526"/>
      <c r="ACF374" s="526"/>
      <c r="ACG374" s="526"/>
      <c r="ACH374" s="526"/>
      <c r="ACI374" s="526"/>
      <c r="ACJ374" s="526"/>
      <c r="ACK374" s="526"/>
      <c r="ACL374" s="526"/>
      <c r="ACM374" s="526"/>
      <c r="ACN374" s="526"/>
      <c r="ACO374" s="526"/>
      <c r="ACP374" s="526"/>
      <c r="ACQ374" s="526"/>
      <c r="ACR374" s="526"/>
      <c r="ACS374" s="526"/>
      <c r="ACT374" s="526"/>
      <c r="ACU374" s="526"/>
      <c r="ACV374" s="526"/>
      <c r="ACW374" s="526"/>
      <c r="ACX374" s="526"/>
      <c r="ACY374" s="526"/>
      <c r="ACZ374" s="526"/>
      <c r="ADA374" s="526"/>
      <c r="ADB374" s="526"/>
      <c r="ADC374" s="526"/>
      <c r="ADD374" s="526"/>
      <c r="ADE374" s="526"/>
      <c r="ADF374" s="526"/>
      <c r="ADG374" s="526"/>
      <c r="ADH374" s="526"/>
      <c r="ADI374" s="526"/>
      <c r="ADJ374" s="526"/>
      <c r="ADK374" s="526"/>
      <c r="ADL374" s="526"/>
      <c r="ADM374" s="526"/>
      <c r="ADN374" s="526"/>
      <c r="ADO374" s="526"/>
      <c r="ADP374" s="526"/>
      <c r="ADQ374" s="526"/>
      <c r="ADR374" s="526"/>
      <c r="ADS374" s="526"/>
      <c r="ADT374" s="526"/>
      <c r="ADU374" s="526"/>
      <c r="ADV374" s="526"/>
      <c r="ADW374" s="526"/>
      <c r="ADX374" s="526"/>
      <c r="ADY374" s="526"/>
      <c r="ADZ374" s="526"/>
      <c r="AEA374" s="526"/>
      <c r="AEB374" s="526"/>
      <c r="AEC374" s="526"/>
      <c r="AED374" s="526"/>
      <c r="AEE374" s="526"/>
      <c r="AEF374" s="526"/>
      <c r="AEG374" s="526"/>
      <c r="AEH374" s="526"/>
      <c r="AEI374" s="526"/>
      <c r="AEJ374" s="526"/>
      <c r="AEK374" s="526"/>
      <c r="AEL374" s="526"/>
      <c r="AEM374" s="526"/>
      <c r="AEN374" s="526"/>
      <c r="AEO374" s="526"/>
      <c r="AEP374" s="526"/>
      <c r="AEQ374" s="526"/>
      <c r="AER374" s="526"/>
      <c r="AES374" s="526"/>
      <c r="AET374" s="526"/>
      <c r="AEU374" s="526"/>
      <c r="AEV374" s="526"/>
      <c r="AEW374" s="526"/>
      <c r="AEX374" s="526"/>
      <c r="AEY374" s="526"/>
      <c r="AEZ374" s="526"/>
      <c r="AFA374" s="526"/>
      <c r="AFB374" s="526"/>
      <c r="AFC374" s="526"/>
      <c r="AFD374" s="526"/>
      <c r="AFE374" s="526"/>
      <c r="AFF374" s="526"/>
      <c r="AFG374" s="526"/>
      <c r="AFH374" s="526"/>
      <c r="AFI374" s="526"/>
      <c r="AFJ374" s="526"/>
      <c r="AFK374" s="526"/>
      <c r="AFL374" s="526"/>
      <c r="AFM374" s="526"/>
      <c r="AFN374" s="526"/>
      <c r="AFO374" s="526"/>
      <c r="AFP374" s="526"/>
      <c r="AFQ374" s="526"/>
      <c r="AFR374" s="526"/>
      <c r="AFS374" s="526"/>
      <c r="AFT374" s="526"/>
      <c r="AFU374" s="526"/>
      <c r="AFV374" s="526"/>
      <c r="AFW374" s="526"/>
      <c r="AFX374" s="526"/>
      <c r="AFY374" s="526"/>
      <c r="AFZ374" s="526"/>
      <c r="AGA374" s="526"/>
      <c r="AGB374" s="526"/>
      <c r="AGC374" s="526"/>
      <c r="AGD374" s="526"/>
      <c r="AGE374" s="526"/>
      <c r="AGF374" s="526"/>
      <c r="AGG374" s="526"/>
      <c r="AGH374" s="526"/>
      <c r="AGI374" s="526"/>
      <c r="AGJ374" s="526"/>
      <c r="AGK374" s="526"/>
      <c r="AGL374" s="526"/>
      <c r="AGM374" s="526"/>
      <c r="AGN374" s="526"/>
      <c r="AGO374" s="526"/>
      <c r="AGP374" s="526"/>
      <c r="AGQ374" s="526"/>
      <c r="AGR374" s="526"/>
      <c r="AGS374" s="526"/>
      <c r="AGT374" s="526"/>
      <c r="AGU374" s="526"/>
      <c r="AGV374" s="526"/>
      <c r="AGW374" s="526"/>
      <c r="AGX374" s="526"/>
      <c r="AGY374" s="526"/>
      <c r="AGZ374" s="526"/>
      <c r="AHA374" s="526"/>
      <c r="AHB374" s="526"/>
      <c r="AHC374" s="526"/>
      <c r="AHD374" s="526"/>
      <c r="AHE374" s="526"/>
      <c r="AHF374" s="526"/>
      <c r="AHG374" s="526"/>
      <c r="AHH374" s="526"/>
      <c r="AHI374" s="526"/>
      <c r="AHJ374" s="526"/>
      <c r="AHK374" s="526"/>
      <c r="AHL374" s="526"/>
      <c r="AHM374" s="526"/>
      <c r="AHN374" s="526"/>
      <c r="AHO374" s="526"/>
      <c r="AHP374" s="526"/>
      <c r="AHQ374" s="526"/>
      <c r="AHR374" s="526"/>
      <c r="AHS374" s="526"/>
      <c r="AHT374" s="526"/>
      <c r="AHU374" s="526"/>
      <c r="AHV374" s="526"/>
      <c r="AHW374" s="526"/>
      <c r="AHX374" s="526"/>
      <c r="AHY374" s="526"/>
      <c r="AHZ374" s="526"/>
      <c r="AIA374" s="526"/>
      <c r="AIB374" s="526"/>
      <c r="AIC374" s="526"/>
      <c r="AID374" s="526"/>
      <c r="AIE374" s="526"/>
      <c r="AIF374" s="526"/>
      <c r="AIG374" s="526"/>
      <c r="AIH374" s="526"/>
      <c r="AII374" s="526"/>
      <c r="AIJ374" s="526"/>
      <c r="AIK374" s="526"/>
      <c r="AIL374" s="526"/>
      <c r="AIM374" s="526"/>
      <c r="AIN374" s="526"/>
      <c r="AIO374" s="526"/>
      <c r="AIP374" s="526"/>
      <c r="AIQ374" s="526"/>
      <c r="AIR374" s="526"/>
      <c r="AIS374" s="526"/>
      <c r="AIT374" s="526"/>
      <c r="AIU374" s="526"/>
      <c r="AIV374" s="526"/>
      <c r="AIW374" s="526"/>
      <c r="AIX374" s="526"/>
      <c r="AIY374" s="526"/>
      <c r="AIZ374" s="526"/>
      <c r="AJA374" s="526"/>
      <c r="AJB374" s="526"/>
      <c r="AJC374" s="526"/>
      <c r="AJD374" s="526"/>
      <c r="AJE374" s="526"/>
      <c r="AJF374" s="526"/>
      <c r="AJG374" s="526"/>
      <c r="AJH374" s="526"/>
      <c r="AJI374" s="526"/>
      <c r="AJJ374" s="526"/>
      <c r="AJK374" s="526"/>
      <c r="AJL374" s="526"/>
      <c r="AJM374" s="526"/>
      <c r="AJN374" s="526"/>
      <c r="AJO374" s="526"/>
      <c r="AJP374" s="526"/>
      <c r="AJQ374" s="526"/>
      <c r="AJR374" s="526"/>
      <c r="AJS374" s="526"/>
      <c r="AJT374" s="526"/>
      <c r="AJU374" s="526"/>
      <c r="AJV374" s="526"/>
      <c r="AJW374" s="526"/>
      <c r="AJX374" s="526"/>
      <c r="AJY374" s="526"/>
      <c r="AJZ374" s="526"/>
      <c r="AKA374" s="526"/>
      <c r="AKB374" s="526"/>
      <c r="AKC374" s="526"/>
      <c r="AKD374" s="526"/>
      <c r="AKE374" s="526"/>
      <c r="AKF374" s="526"/>
      <c r="AKG374" s="526"/>
      <c r="AKH374" s="526"/>
      <c r="AKI374" s="526"/>
      <c r="AKJ374" s="526"/>
      <c r="AKK374" s="526"/>
      <c r="AKL374" s="526"/>
      <c r="AKM374" s="526"/>
      <c r="AKN374" s="526"/>
      <c r="AKO374" s="526"/>
      <c r="AKP374" s="526"/>
      <c r="AKQ374" s="526"/>
      <c r="AKR374" s="526"/>
      <c r="AKS374" s="526"/>
      <c r="AKT374" s="526"/>
      <c r="AKU374" s="526"/>
      <c r="AKV374" s="526"/>
      <c r="AKW374" s="526"/>
      <c r="AKX374" s="526"/>
      <c r="AKY374" s="526"/>
      <c r="AKZ374" s="526"/>
      <c r="ALA374" s="526"/>
      <c r="ALB374" s="526"/>
      <c r="ALC374" s="526"/>
      <c r="ALD374" s="526"/>
      <c r="ALE374" s="526"/>
      <c r="ALF374" s="526"/>
      <c r="ALG374" s="526"/>
      <c r="ALH374" s="526"/>
      <c r="ALI374" s="526"/>
      <c r="ALJ374" s="526"/>
      <c r="ALK374" s="526"/>
      <c r="ALL374" s="526"/>
      <c r="ALM374" s="526"/>
      <c r="ALN374" s="526"/>
      <c r="ALO374" s="526"/>
      <c r="ALP374" s="526"/>
      <c r="ALQ374" s="526"/>
      <c r="ALR374" s="526"/>
      <c r="ALS374" s="526"/>
      <c r="ALT374" s="526"/>
      <c r="ALU374" s="526"/>
      <c r="ALV374" s="526"/>
      <c r="ALW374" s="526"/>
      <c r="ALX374" s="526"/>
      <c r="ALY374" s="526"/>
      <c r="ALZ374" s="526"/>
      <c r="AMA374" s="526"/>
      <c r="AMB374" s="526"/>
      <c r="AMC374" s="526"/>
      <c r="AMD374" s="526"/>
      <c r="AME374" s="526"/>
      <c r="AMF374" s="526"/>
      <c r="AMG374" s="526"/>
      <c r="AMH374" s="526"/>
      <c r="AMI374" s="526"/>
      <c r="AMJ374" s="526"/>
    </row>
    <row r="375" spans="1:1024" s="530" customFormat="1" ht="16.350000000000001" customHeight="1" thickBot="1">
      <c r="A375" s="528"/>
      <c r="B375" s="529"/>
      <c r="C375" s="529"/>
      <c r="D375" s="529"/>
      <c r="E375" s="529"/>
      <c r="F375" s="529"/>
      <c r="G375" s="529"/>
      <c r="H375" s="529"/>
      <c r="I375" s="529"/>
      <c r="J375" s="529"/>
      <c r="K375" s="529"/>
      <c r="L375" s="529"/>
      <c r="M375" s="529"/>
      <c r="N375" s="535"/>
      <c r="O375" s="535"/>
      <c r="P375" s="758"/>
      <c r="Q375" s="529"/>
      <c r="R375" s="763"/>
      <c r="S375" s="535"/>
      <c r="T375" s="535"/>
      <c r="U375" s="535"/>
      <c r="V375" s="535">
        <f>④修繕履歴!U15</f>
        <v>1447200</v>
      </c>
      <c r="W375" s="535"/>
      <c r="X375" s="535"/>
      <c r="Y375" s="535"/>
      <c r="Z375" s="535"/>
      <c r="AA375" s="535"/>
      <c r="AB375" s="535"/>
      <c r="AC375" s="535"/>
      <c r="AD375" s="535"/>
      <c r="AE375" s="529"/>
      <c r="AF375" s="529"/>
      <c r="AG375" s="529"/>
      <c r="AH375" s="529"/>
      <c r="AI375" s="529"/>
      <c r="AJ375" s="529"/>
      <c r="AK375" s="529"/>
      <c r="AL375" s="529"/>
      <c r="AM375" s="529"/>
      <c r="AN375" s="529"/>
      <c r="AO375" s="529"/>
      <c r="AP375" s="529"/>
      <c r="AQ375" s="529"/>
      <c r="AR375" s="529"/>
      <c r="AS375" s="529"/>
      <c r="AT375" s="529"/>
      <c r="AU375" s="529"/>
      <c r="AV375" s="529"/>
      <c r="AW375" s="529"/>
      <c r="AX375" s="529"/>
      <c r="AY375" s="529"/>
      <c r="AZ375" s="529"/>
      <c r="BA375" s="529"/>
      <c r="BB375" s="529"/>
      <c r="BC375" s="529"/>
      <c r="BD375" s="529"/>
      <c r="BE375" s="529"/>
      <c r="BF375" s="529"/>
      <c r="BG375" s="529"/>
      <c r="BH375" s="529"/>
      <c r="BI375" s="529"/>
      <c r="BJ375" s="529"/>
      <c r="BK375" s="529"/>
      <c r="BL375" s="529"/>
      <c r="BM375" s="529"/>
      <c r="BN375" s="529"/>
      <c r="BO375" s="529"/>
      <c r="BP375" s="529"/>
      <c r="BQ375" s="529"/>
      <c r="BR375" s="529"/>
      <c r="BS375" s="529"/>
      <c r="BT375" s="529"/>
      <c r="BU375" s="529"/>
      <c r="BV375" s="529"/>
      <c r="BW375" s="529"/>
      <c r="BX375" s="529"/>
      <c r="BY375" s="529"/>
      <c r="BZ375" s="529"/>
      <c r="CA375" s="529"/>
      <c r="CB375" s="529"/>
      <c r="CC375" s="529"/>
      <c r="CD375" s="529"/>
      <c r="CE375" s="529"/>
      <c r="CF375" s="529"/>
      <c r="CG375" s="529"/>
      <c r="CH375" s="529"/>
      <c r="CI375" s="529"/>
      <c r="CJ375" s="529"/>
      <c r="CK375" s="529"/>
      <c r="CL375" s="529"/>
      <c r="CM375" s="529"/>
      <c r="CN375" s="529"/>
      <c r="CO375" s="529"/>
      <c r="CP375" s="529"/>
      <c r="CQ375" s="529"/>
      <c r="CR375" s="529"/>
      <c r="CS375" s="529"/>
      <c r="CT375" s="529"/>
      <c r="CU375" s="529"/>
      <c r="CV375" s="529"/>
      <c r="CW375" s="529"/>
      <c r="CX375" s="529"/>
      <c r="CY375" s="529"/>
      <c r="CZ375" s="529"/>
      <c r="DA375" s="529"/>
      <c r="DB375" s="529"/>
      <c r="DC375" s="529"/>
      <c r="DD375" s="529"/>
      <c r="DE375" s="529"/>
      <c r="DF375" s="529"/>
      <c r="DG375" s="529"/>
      <c r="DH375" s="529"/>
      <c r="DI375" s="529"/>
      <c r="DJ375" s="529"/>
      <c r="DK375" s="529"/>
      <c r="DL375" s="529"/>
      <c r="DM375" s="529"/>
      <c r="DN375" s="529"/>
      <c r="DO375" s="529"/>
      <c r="DP375" s="529"/>
      <c r="DQ375" s="529"/>
      <c r="DR375" s="529"/>
      <c r="DS375" s="529"/>
      <c r="DT375" s="529"/>
      <c r="DU375" s="529"/>
      <c r="DV375" s="529"/>
      <c r="DW375" s="529"/>
      <c r="DX375" s="529"/>
      <c r="DY375" s="529"/>
      <c r="DZ375" s="529"/>
      <c r="EA375" s="529"/>
      <c r="EB375" s="529"/>
      <c r="EC375" s="529"/>
      <c r="ED375" s="529"/>
      <c r="EE375" s="529"/>
      <c r="EF375" s="529"/>
      <c r="EG375" s="529"/>
      <c r="EH375" s="529"/>
      <c r="EI375" s="529"/>
      <c r="EJ375" s="529"/>
      <c r="EK375" s="529"/>
      <c r="EL375" s="529"/>
      <c r="EM375" s="529"/>
      <c r="EN375" s="529"/>
      <c r="EO375" s="529"/>
      <c r="EP375" s="529"/>
      <c r="EQ375" s="529"/>
      <c r="ER375" s="529"/>
      <c r="ES375" s="529"/>
      <c r="ET375" s="529"/>
      <c r="EU375" s="529"/>
      <c r="EV375" s="529"/>
      <c r="EW375" s="529"/>
      <c r="EX375" s="529"/>
      <c r="EY375" s="529"/>
      <c r="EZ375" s="529"/>
      <c r="FA375" s="529"/>
      <c r="FB375" s="529"/>
      <c r="FC375" s="529"/>
      <c r="FD375" s="529"/>
      <c r="FE375" s="529"/>
      <c r="FF375" s="529"/>
      <c r="FG375" s="529"/>
      <c r="FH375" s="529"/>
      <c r="FI375" s="529"/>
      <c r="FJ375" s="529"/>
      <c r="FK375" s="529"/>
      <c r="FL375" s="529"/>
      <c r="FM375" s="529"/>
      <c r="FN375" s="529"/>
      <c r="FO375" s="529"/>
      <c r="FP375" s="529"/>
      <c r="FQ375" s="529"/>
      <c r="FR375" s="529"/>
      <c r="FS375" s="529"/>
      <c r="FT375" s="529"/>
      <c r="FU375" s="529"/>
      <c r="FV375" s="529"/>
      <c r="FW375" s="529"/>
      <c r="FX375" s="529"/>
      <c r="FY375" s="529"/>
      <c r="FZ375" s="529"/>
      <c r="GA375" s="529"/>
      <c r="GB375" s="529"/>
      <c r="GC375" s="529"/>
      <c r="GD375" s="529"/>
      <c r="GE375" s="529"/>
      <c r="GF375" s="529"/>
      <c r="GG375" s="529"/>
      <c r="GH375" s="529"/>
      <c r="GI375" s="529"/>
      <c r="GJ375" s="529"/>
      <c r="GK375" s="529"/>
      <c r="GL375" s="529"/>
      <c r="GM375" s="529"/>
      <c r="GN375" s="529"/>
      <c r="GO375" s="529"/>
      <c r="GP375" s="529"/>
      <c r="GQ375" s="529"/>
      <c r="GR375" s="529"/>
      <c r="GS375" s="529"/>
      <c r="GT375" s="529"/>
      <c r="GU375" s="529"/>
      <c r="GV375" s="529"/>
      <c r="GW375" s="529"/>
      <c r="GX375" s="529"/>
      <c r="GY375" s="529"/>
      <c r="GZ375" s="529"/>
      <c r="HA375" s="529"/>
      <c r="HB375" s="529"/>
      <c r="HC375" s="529"/>
      <c r="HD375" s="529"/>
      <c r="HE375" s="529"/>
      <c r="HF375" s="529"/>
      <c r="HG375" s="529"/>
      <c r="HH375" s="529"/>
      <c r="HI375" s="529"/>
      <c r="HJ375" s="529"/>
      <c r="HK375" s="529"/>
      <c r="HL375" s="529"/>
      <c r="HM375" s="529"/>
      <c r="HN375" s="529"/>
      <c r="HO375" s="529"/>
      <c r="HP375" s="529"/>
      <c r="HQ375" s="529"/>
      <c r="HR375" s="529"/>
      <c r="HS375" s="529"/>
      <c r="HT375" s="529"/>
      <c r="HU375" s="529"/>
      <c r="HV375" s="529"/>
      <c r="HW375" s="529"/>
      <c r="HX375" s="529"/>
      <c r="HY375" s="529"/>
      <c r="HZ375" s="529"/>
      <c r="IA375" s="529"/>
      <c r="IB375" s="529"/>
      <c r="IC375" s="529"/>
      <c r="ID375" s="529"/>
      <c r="IE375" s="529"/>
      <c r="IF375" s="529"/>
      <c r="IG375" s="529"/>
      <c r="IH375" s="529"/>
      <c r="II375" s="529"/>
      <c r="IJ375" s="529"/>
      <c r="IK375" s="529"/>
      <c r="IL375" s="529"/>
      <c r="IM375" s="529"/>
      <c r="IN375" s="529"/>
      <c r="IO375" s="529"/>
      <c r="IP375" s="529"/>
      <c r="IQ375" s="529"/>
      <c r="IR375" s="529"/>
      <c r="IS375" s="529"/>
      <c r="IT375" s="529"/>
      <c r="IU375" s="529"/>
      <c r="IV375" s="529"/>
      <c r="IW375" s="529"/>
      <c r="IX375" s="529"/>
      <c r="IY375" s="529"/>
      <c r="IZ375" s="529"/>
      <c r="JA375" s="529"/>
      <c r="JB375" s="529"/>
      <c r="JC375" s="529"/>
      <c r="JD375" s="529"/>
      <c r="JE375" s="529"/>
      <c r="JF375" s="529"/>
      <c r="JG375" s="529"/>
      <c r="JH375" s="529"/>
      <c r="JI375" s="529"/>
      <c r="JJ375" s="529"/>
      <c r="JK375" s="529"/>
      <c r="JL375" s="529"/>
      <c r="JM375" s="529"/>
      <c r="JN375" s="529"/>
      <c r="JO375" s="529"/>
      <c r="JP375" s="529"/>
      <c r="JQ375" s="529"/>
      <c r="JR375" s="529"/>
      <c r="JS375" s="529"/>
      <c r="JT375" s="529"/>
      <c r="JU375" s="529"/>
      <c r="JV375" s="529"/>
      <c r="JW375" s="529"/>
      <c r="JX375" s="529"/>
      <c r="JY375" s="529"/>
      <c r="JZ375" s="529"/>
      <c r="KA375" s="529"/>
      <c r="KB375" s="529"/>
      <c r="KC375" s="529"/>
      <c r="KD375" s="529"/>
      <c r="KE375" s="529"/>
      <c r="KF375" s="529"/>
      <c r="KG375" s="529"/>
      <c r="KH375" s="529"/>
      <c r="KI375" s="529"/>
      <c r="KJ375" s="529"/>
      <c r="KK375" s="529"/>
      <c r="KL375" s="529"/>
      <c r="KM375" s="529"/>
      <c r="KN375" s="529"/>
      <c r="KO375" s="529"/>
      <c r="KP375" s="529"/>
      <c r="KQ375" s="529"/>
      <c r="KR375" s="529"/>
      <c r="KS375" s="529"/>
      <c r="KT375" s="529"/>
      <c r="KU375" s="529"/>
      <c r="KV375" s="529"/>
      <c r="KW375" s="529"/>
      <c r="KX375" s="529"/>
      <c r="KY375" s="529"/>
      <c r="KZ375" s="529"/>
      <c r="LA375" s="529"/>
      <c r="LB375" s="529"/>
      <c r="LC375" s="529"/>
      <c r="LD375" s="529"/>
      <c r="LE375" s="529"/>
      <c r="LF375" s="529"/>
      <c r="LG375" s="529"/>
      <c r="LH375" s="529"/>
      <c r="LI375" s="529"/>
      <c r="LJ375" s="529"/>
      <c r="LK375" s="529"/>
      <c r="LL375" s="529"/>
      <c r="LM375" s="529"/>
      <c r="LN375" s="529"/>
      <c r="LO375" s="529"/>
      <c r="LP375" s="529"/>
      <c r="LQ375" s="529"/>
      <c r="LR375" s="529"/>
      <c r="LS375" s="529"/>
      <c r="LT375" s="529"/>
      <c r="LU375" s="529"/>
      <c r="LV375" s="529"/>
      <c r="LW375" s="529"/>
      <c r="LX375" s="529"/>
      <c r="LY375" s="529"/>
      <c r="LZ375" s="529"/>
      <c r="MA375" s="529"/>
      <c r="MB375" s="529"/>
      <c r="MC375" s="529"/>
      <c r="MD375" s="529"/>
      <c r="ME375" s="529"/>
      <c r="MF375" s="529"/>
      <c r="MG375" s="529"/>
      <c r="MH375" s="529"/>
      <c r="MI375" s="529"/>
      <c r="MJ375" s="529"/>
      <c r="MK375" s="529"/>
      <c r="ML375" s="529"/>
      <c r="MM375" s="529"/>
      <c r="MN375" s="529"/>
      <c r="MO375" s="529"/>
      <c r="MP375" s="529"/>
      <c r="MQ375" s="529"/>
      <c r="MR375" s="529"/>
      <c r="MS375" s="529"/>
      <c r="MT375" s="529"/>
      <c r="MU375" s="529"/>
      <c r="MV375" s="529"/>
      <c r="MW375" s="529"/>
      <c r="MX375" s="529"/>
      <c r="MY375" s="529"/>
      <c r="MZ375" s="529"/>
      <c r="NA375" s="529"/>
      <c r="NB375" s="529"/>
      <c r="NC375" s="529"/>
      <c r="ND375" s="529"/>
      <c r="NE375" s="529"/>
      <c r="NF375" s="529"/>
      <c r="NG375" s="529"/>
      <c r="NH375" s="529"/>
      <c r="NI375" s="529"/>
      <c r="NJ375" s="529"/>
      <c r="NK375" s="529"/>
      <c r="NL375" s="529"/>
      <c r="NM375" s="529"/>
      <c r="NN375" s="529"/>
      <c r="NO375" s="529"/>
      <c r="NP375" s="529"/>
      <c r="NQ375" s="529"/>
      <c r="NR375" s="529"/>
      <c r="NS375" s="529"/>
      <c r="NT375" s="529"/>
      <c r="NU375" s="529"/>
      <c r="NV375" s="529"/>
      <c r="NW375" s="529"/>
      <c r="NX375" s="529"/>
      <c r="NY375" s="529"/>
      <c r="NZ375" s="529"/>
      <c r="OA375" s="529"/>
      <c r="OB375" s="529"/>
      <c r="OC375" s="529"/>
      <c r="OD375" s="529"/>
      <c r="OE375" s="529"/>
      <c r="OF375" s="529"/>
      <c r="OG375" s="529"/>
      <c r="OH375" s="529"/>
      <c r="OI375" s="529"/>
      <c r="OJ375" s="529"/>
      <c r="OK375" s="529"/>
      <c r="OL375" s="529"/>
      <c r="OM375" s="529"/>
      <c r="ON375" s="529"/>
      <c r="OO375" s="529"/>
      <c r="OP375" s="529"/>
      <c r="OQ375" s="529"/>
      <c r="OR375" s="529"/>
      <c r="OS375" s="529"/>
      <c r="OT375" s="529"/>
      <c r="OU375" s="529"/>
      <c r="OV375" s="529"/>
      <c r="OW375" s="529"/>
      <c r="OX375" s="529"/>
      <c r="OY375" s="529"/>
      <c r="OZ375" s="529"/>
      <c r="PA375" s="529"/>
      <c r="PB375" s="529"/>
      <c r="PC375" s="529"/>
      <c r="PD375" s="529"/>
      <c r="PE375" s="529"/>
      <c r="PF375" s="529"/>
      <c r="PG375" s="529"/>
      <c r="PH375" s="529"/>
      <c r="PI375" s="529"/>
      <c r="PJ375" s="529"/>
      <c r="PK375" s="529"/>
      <c r="PL375" s="529"/>
      <c r="PM375" s="529"/>
      <c r="PN375" s="529"/>
      <c r="PO375" s="529"/>
      <c r="PP375" s="529"/>
      <c r="PQ375" s="529"/>
      <c r="PR375" s="529"/>
      <c r="PS375" s="529"/>
      <c r="PT375" s="529"/>
      <c r="PU375" s="529"/>
      <c r="PV375" s="529"/>
      <c r="PW375" s="529"/>
      <c r="PX375" s="529"/>
      <c r="PY375" s="529"/>
      <c r="PZ375" s="529"/>
      <c r="QA375" s="529"/>
      <c r="QB375" s="529"/>
      <c r="QC375" s="529"/>
      <c r="QD375" s="529"/>
      <c r="QE375" s="529"/>
      <c r="QF375" s="529"/>
      <c r="QG375" s="529"/>
      <c r="QH375" s="529"/>
      <c r="QI375" s="529"/>
      <c r="QJ375" s="529"/>
      <c r="QK375" s="529"/>
      <c r="QL375" s="529"/>
      <c r="QM375" s="529"/>
      <c r="QN375" s="529"/>
      <c r="QO375" s="529"/>
      <c r="QP375" s="529"/>
      <c r="QQ375" s="529"/>
      <c r="QR375" s="529"/>
      <c r="QS375" s="529"/>
      <c r="QT375" s="529"/>
      <c r="QU375" s="529"/>
      <c r="QV375" s="529"/>
      <c r="QW375" s="529"/>
      <c r="QX375" s="529"/>
      <c r="QY375" s="529"/>
      <c r="QZ375" s="529"/>
      <c r="RA375" s="529"/>
      <c r="RB375" s="529"/>
      <c r="RC375" s="529"/>
      <c r="RD375" s="529"/>
      <c r="RE375" s="529"/>
      <c r="RF375" s="529"/>
      <c r="RG375" s="529"/>
      <c r="RH375" s="529"/>
      <c r="RI375" s="529"/>
      <c r="RJ375" s="529"/>
      <c r="RK375" s="529"/>
      <c r="RL375" s="529"/>
      <c r="RM375" s="529"/>
      <c r="RN375" s="529"/>
      <c r="RO375" s="529"/>
      <c r="RP375" s="529"/>
      <c r="RQ375" s="529"/>
      <c r="RR375" s="529"/>
      <c r="RS375" s="529"/>
      <c r="RT375" s="529"/>
      <c r="RU375" s="529"/>
      <c r="RV375" s="529"/>
      <c r="RW375" s="529"/>
      <c r="RX375" s="529"/>
      <c r="RY375" s="529"/>
      <c r="RZ375" s="529"/>
      <c r="SA375" s="529"/>
      <c r="SB375" s="529"/>
      <c r="SC375" s="529"/>
      <c r="SD375" s="529"/>
      <c r="SE375" s="529"/>
      <c r="SF375" s="529"/>
      <c r="SG375" s="529"/>
      <c r="SH375" s="529"/>
      <c r="SI375" s="529"/>
      <c r="SJ375" s="529"/>
      <c r="SK375" s="529"/>
      <c r="SL375" s="529"/>
      <c r="SM375" s="529"/>
      <c r="SN375" s="529"/>
      <c r="SO375" s="529"/>
      <c r="SP375" s="529"/>
      <c r="SQ375" s="529"/>
      <c r="SR375" s="529"/>
      <c r="SS375" s="529"/>
      <c r="ST375" s="529"/>
      <c r="SU375" s="529"/>
      <c r="SV375" s="529"/>
      <c r="SW375" s="529"/>
      <c r="SX375" s="529"/>
      <c r="SY375" s="529"/>
      <c r="SZ375" s="529"/>
      <c r="TA375" s="529"/>
      <c r="TB375" s="529"/>
      <c r="TC375" s="529"/>
      <c r="TD375" s="529"/>
      <c r="TE375" s="529"/>
      <c r="TF375" s="529"/>
      <c r="TG375" s="529"/>
      <c r="TH375" s="529"/>
      <c r="TI375" s="529"/>
      <c r="TJ375" s="529"/>
      <c r="TK375" s="529"/>
      <c r="TL375" s="529"/>
      <c r="TM375" s="529"/>
      <c r="TN375" s="529"/>
      <c r="TO375" s="529"/>
      <c r="TP375" s="529"/>
      <c r="TQ375" s="529"/>
      <c r="TR375" s="529"/>
      <c r="TS375" s="529"/>
      <c r="TT375" s="529"/>
      <c r="TU375" s="529"/>
      <c r="TV375" s="529"/>
      <c r="TW375" s="529"/>
      <c r="TX375" s="529"/>
      <c r="TY375" s="529"/>
      <c r="TZ375" s="529"/>
      <c r="UA375" s="529"/>
      <c r="UB375" s="529"/>
      <c r="UC375" s="529"/>
      <c r="UD375" s="529"/>
      <c r="UE375" s="529"/>
      <c r="UF375" s="529"/>
      <c r="UG375" s="529"/>
      <c r="UH375" s="529"/>
      <c r="UI375" s="529"/>
      <c r="UJ375" s="529"/>
      <c r="UK375" s="529"/>
      <c r="UL375" s="529"/>
      <c r="UM375" s="529"/>
      <c r="UN375" s="529"/>
      <c r="UO375" s="529"/>
      <c r="UP375" s="529"/>
      <c r="UQ375" s="529"/>
      <c r="UR375" s="529"/>
      <c r="US375" s="529"/>
      <c r="UT375" s="529"/>
      <c r="UU375" s="529"/>
      <c r="UV375" s="529"/>
      <c r="UW375" s="529"/>
      <c r="UX375" s="529"/>
      <c r="UY375" s="529"/>
      <c r="UZ375" s="529"/>
      <c r="VA375" s="529"/>
      <c r="VB375" s="529"/>
      <c r="VC375" s="529"/>
      <c r="VD375" s="529"/>
      <c r="VE375" s="529"/>
      <c r="VF375" s="529"/>
      <c r="VG375" s="529"/>
      <c r="VH375" s="529"/>
      <c r="VI375" s="529"/>
      <c r="VJ375" s="529"/>
      <c r="VK375" s="529"/>
      <c r="VL375" s="529"/>
      <c r="VM375" s="529"/>
      <c r="VN375" s="529"/>
      <c r="VO375" s="529"/>
      <c r="VP375" s="529"/>
      <c r="VQ375" s="529"/>
      <c r="VR375" s="529"/>
      <c r="VS375" s="529"/>
      <c r="VT375" s="529"/>
      <c r="VU375" s="529"/>
      <c r="VV375" s="529"/>
      <c r="VW375" s="529"/>
      <c r="VX375" s="529"/>
      <c r="VY375" s="529"/>
      <c r="VZ375" s="529"/>
      <c r="WA375" s="529"/>
      <c r="WB375" s="529"/>
      <c r="WC375" s="529"/>
      <c r="WD375" s="529"/>
      <c r="WE375" s="529"/>
      <c r="WF375" s="529"/>
      <c r="WG375" s="529"/>
      <c r="WH375" s="529"/>
      <c r="WI375" s="529"/>
      <c r="WJ375" s="529"/>
      <c r="WK375" s="529"/>
      <c r="WL375" s="529"/>
      <c r="WM375" s="529"/>
      <c r="WN375" s="529"/>
      <c r="WO375" s="529"/>
      <c r="WP375" s="529"/>
      <c r="WQ375" s="529"/>
      <c r="WR375" s="529"/>
      <c r="WS375" s="529"/>
      <c r="WT375" s="529"/>
      <c r="WU375" s="529"/>
      <c r="WV375" s="529"/>
      <c r="WW375" s="529"/>
      <c r="WX375" s="529"/>
      <c r="WY375" s="529"/>
      <c r="WZ375" s="529"/>
      <c r="XA375" s="529"/>
      <c r="XB375" s="529"/>
      <c r="XC375" s="529"/>
      <c r="XD375" s="529"/>
      <c r="XE375" s="529"/>
      <c r="XF375" s="529"/>
      <c r="XG375" s="529"/>
      <c r="XH375" s="529"/>
      <c r="XI375" s="529"/>
      <c r="XJ375" s="529"/>
      <c r="XK375" s="529"/>
      <c r="XL375" s="529"/>
      <c r="XM375" s="529"/>
      <c r="XN375" s="529"/>
      <c r="XO375" s="529"/>
      <c r="XP375" s="529"/>
      <c r="XQ375" s="529"/>
      <c r="XR375" s="529"/>
      <c r="XS375" s="529"/>
      <c r="XT375" s="529"/>
      <c r="XU375" s="529"/>
      <c r="XV375" s="529"/>
      <c r="XW375" s="529"/>
      <c r="XX375" s="529"/>
      <c r="XY375" s="529"/>
      <c r="XZ375" s="529"/>
      <c r="YA375" s="529"/>
      <c r="YB375" s="529"/>
      <c r="YC375" s="529"/>
      <c r="YD375" s="529"/>
      <c r="YE375" s="529"/>
      <c r="YF375" s="529"/>
      <c r="YG375" s="529"/>
      <c r="YH375" s="529"/>
      <c r="YI375" s="529"/>
      <c r="YJ375" s="529"/>
      <c r="YK375" s="529"/>
      <c r="YL375" s="529"/>
      <c r="YM375" s="529"/>
      <c r="YN375" s="529"/>
      <c r="YO375" s="529"/>
      <c r="YP375" s="529"/>
      <c r="YQ375" s="529"/>
      <c r="YR375" s="529"/>
      <c r="YS375" s="529"/>
      <c r="YT375" s="529"/>
      <c r="YU375" s="529"/>
      <c r="YV375" s="529"/>
      <c r="YW375" s="529"/>
      <c r="YX375" s="529"/>
      <c r="YY375" s="529"/>
      <c r="YZ375" s="529"/>
      <c r="ZA375" s="529"/>
      <c r="ZB375" s="529"/>
      <c r="ZC375" s="529"/>
      <c r="ZD375" s="529"/>
      <c r="ZE375" s="529"/>
      <c r="ZF375" s="529"/>
      <c r="ZG375" s="529"/>
      <c r="ZH375" s="529"/>
      <c r="ZI375" s="529"/>
      <c r="ZJ375" s="529"/>
      <c r="ZK375" s="529"/>
      <c r="ZL375" s="529"/>
      <c r="ZM375" s="529"/>
      <c r="ZN375" s="529"/>
      <c r="ZO375" s="529"/>
      <c r="ZP375" s="529"/>
      <c r="ZQ375" s="529"/>
      <c r="ZR375" s="529"/>
      <c r="ZS375" s="529"/>
      <c r="ZT375" s="529"/>
      <c r="ZU375" s="529"/>
      <c r="ZV375" s="529"/>
      <c r="ZW375" s="529"/>
      <c r="ZX375" s="529"/>
      <c r="ZY375" s="529"/>
      <c r="ZZ375" s="529"/>
      <c r="AAA375" s="529"/>
      <c r="AAB375" s="529"/>
      <c r="AAC375" s="529"/>
      <c r="AAD375" s="529"/>
      <c r="AAE375" s="529"/>
      <c r="AAF375" s="529"/>
      <c r="AAG375" s="529"/>
      <c r="AAH375" s="529"/>
      <c r="AAI375" s="529"/>
      <c r="AAJ375" s="529"/>
      <c r="AAK375" s="529"/>
      <c r="AAL375" s="529"/>
      <c r="AAM375" s="529"/>
      <c r="AAN375" s="529"/>
      <c r="AAO375" s="529"/>
      <c r="AAP375" s="529"/>
      <c r="AAQ375" s="529"/>
      <c r="AAR375" s="529"/>
      <c r="AAS375" s="529"/>
      <c r="AAT375" s="529"/>
      <c r="AAU375" s="529"/>
      <c r="AAV375" s="529"/>
      <c r="AAW375" s="529"/>
      <c r="AAX375" s="529"/>
      <c r="AAY375" s="529"/>
      <c r="AAZ375" s="529"/>
      <c r="ABA375" s="529"/>
      <c r="ABB375" s="529"/>
      <c r="ABC375" s="529"/>
      <c r="ABD375" s="529"/>
      <c r="ABE375" s="529"/>
      <c r="ABF375" s="529"/>
      <c r="ABG375" s="529"/>
      <c r="ABH375" s="529"/>
      <c r="ABI375" s="529"/>
      <c r="ABJ375" s="529"/>
      <c r="ABK375" s="529"/>
      <c r="ABL375" s="529"/>
      <c r="ABM375" s="529"/>
      <c r="ABN375" s="529"/>
      <c r="ABO375" s="529"/>
      <c r="ABP375" s="529"/>
      <c r="ABQ375" s="529"/>
      <c r="ABR375" s="529"/>
      <c r="ABS375" s="529"/>
      <c r="ABT375" s="529"/>
      <c r="ABU375" s="529"/>
      <c r="ABV375" s="529"/>
      <c r="ABW375" s="529"/>
      <c r="ABX375" s="529"/>
      <c r="ABY375" s="529"/>
      <c r="ABZ375" s="529"/>
      <c r="ACA375" s="529"/>
      <c r="ACB375" s="529"/>
      <c r="ACC375" s="529"/>
      <c r="ACD375" s="529"/>
      <c r="ACE375" s="529"/>
      <c r="ACF375" s="529"/>
      <c r="ACG375" s="529"/>
      <c r="ACH375" s="529"/>
      <c r="ACI375" s="529"/>
      <c r="ACJ375" s="529"/>
      <c r="ACK375" s="529"/>
      <c r="ACL375" s="529"/>
      <c r="ACM375" s="529"/>
      <c r="ACN375" s="529"/>
      <c r="ACO375" s="529"/>
      <c r="ACP375" s="529"/>
      <c r="ACQ375" s="529"/>
      <c r="ACR375" s="529"/>
      <c r="ACS375" s="529"/>
      <c r="ACT375" s="529"/>
      <c r="ACU375" s="529"/>
      <c r="ACV375" s="529"/>
      <c r="ACW375" s="529"/>
      <c r="ACX375" s="529"/>
      <c r="ACY375" s="529"/>
      <c r="ACZ375" s="529"/>
      <c r="ADA375" s="529"/>
      <c r="ADB375" s="529"/>
      <c r="ADC375" s="529"/>
      <c r="ADD375" s="529"/>
      <c r="ADE375" s="529"/>
      <c r="ADF375" s="529"/>
      <c r="ADG375" s="529"/>
      <c r="ADH375" s="529"/>
      <c r="ADI375" s="529"/>
      <c r="ADJ375" s="529"/>
      <c r="ADK375" s="529"/>
      <c r="ADL375" s="529"/>
      <c r="ADM375" s="529"/>
      <c r="ADN375" s="529"/>
      <c r="ADO375" s="529"/>
      <c r="ADP375" s="529"/>
      <c r="ADQ375" s="529"/>
      <c r="ADR375" s="529"/>
      <c r="ADS375" s="529"/>
      <c r="ADT375" s="529"/>
      <c r="ADU375" s="529"/>
      <c r="ADV375" s="529"/>
      <c r="ADW375" s="529"/>
      <c r="ADX375" s="529"/>
      <c r="ADY375" s="529"/>
      <c r="ADZ375" s="529"/>
      <c r="AEA375" s="529"/>
      <c r="AEB375" s="529"/>
      <c r="AEC375" s="529"/>
      <c r="AED375" s="529"/>
      <c r="AEE375" s="529"/>
      <c r="AEF375" s="529"/>
      <c r="AEG375" s="529"/>
      <c r="AEH375" s="529"/>
      <c r="AEI375" s="529"/>
      <c r="AEJ375" s="529"/>
      <c r="AEK375" s="529"/>
      <c r="AEL375" s="529"/>
      <c r="AEM375" s="529"/>
      <c r="AEN375" s="529"/>
      <c r="AEO375" s="529"/>
      <c r="AEP375" s="529"/>
      <c r="AEQ375" s="529"/>
      <c r="AER375" s="529"/>
      <c r="AES375" s="529"/>
      <c r="AET375" s="529"/>
      <c r="AEU375" s="529"/>
      <c r="AEV375" s="529"/>
      <c r="AEW375" s="529"/>
      <c r="AEX375" s="529"/>
      <c r="AEY375" s="529"/>
      <c r="AEZ375" s="529"/>
      <c r="AFA375" s="529"/>
      <c r="AFB375" s="529"/>
      <c r="AFC375" s="529"/>
      <c r="AFD375" s="529"/>
      <c r="AFE375" s="529"/>
      <c r="AFF375" s="529"/>
      <c r="AFG375" s="529"/>
      <c r="AFH375" s="529"/>
      <c r="AFI375" s="529"/>
      <c r="AFJ375" s="529"/>
      <c r="AFK375" s="529"/>
      <c r="AFL375" s="529"/>
      <c r="AFM375" s="529"/>
      <c r="AFN375" s="529"/>
      <c r="AFO375" s="529"/>
      <c r="AFP375" s="529"/>
      <c r="AFQ375" s="529"/>
      <c r="AFR375" s="529"/>
      <c r="AFS375" s="529"/>
      <c r="AFT375" s="529"/>
      <c r="AFU375" s="529"/>
      <c r="AFV375" s="529"/>
      <c r="AFW375" s="529"/>
      <c r="AFX375" s="529"/>
      <c r="AFY375" s="529"/>
      <c r="AFZ375" s="529"/>
      <c r="AGA375" s="529"/>
      <c r="AGB375" s="529"/>
      <c r="AGC375" s="529"/>
      <c r="AGD375" s="529"/>
      <c r="AGE375" s="529"/>
      <c r="AGF375" s="529"/>
      <c r="AGG375" s="529"/>
      <c r="AGH375" s="529"/>
      <c r="AGI375" s="529"/>
      <c r="AGJ375" s="529"/>
      <c r="AGK375" s="529"/>
      <c r="AGL375" s="529"/>
      <c r="AGM375" s="529"/>
      <c r="AGN375" s="529"/>
      <c r="AGO375" s="529"/>
      <c r="AGP375" s="529"/>
      <c r="AGQ375" s="529"/>
      <c r="AGR375" s="529"/>
      <c r="AGS375" s="529"/>
      <c r="AGT375" s="529"/>
      <c r="AGU375" s="529"/>
      <c r="AGV375" s="529"/>
      <c r="AGW375" s="529"/>
      <c r="AGX375" s="529"/>
      <c r="AGY375" s="529"/>
      <c r="AGZ375" s="529"/>
      <c r="AHA375" s="529"/>
      <c r="AHB375" s="529"/>
      <c r="AHC375" s="529"/>
      <c r="AHD375" s="529"/>
      <c r="AHE375" s="529"/>
      <c r="AHF375" s="529"/>
      <c r="AHG375" s="529"/>
      <c r="AHH375" s="529"/>
      <c r="AHI375" s="529"/>
      <c r="AHJ375" s="529"/>
      <c r="AHK375" s="529"/>
      <c r="AHL375" s="529"/>
      <c r="AHM375" s="529"/>
      <c r="AHN375" s="529"/>
      <c r="AHO375" s="529"/>
      <c r="AHP375" s="529"/>
      <c r="AHQ375" s="529"/>
      <c r="AHR375" s="529"/>
      <c r="AHS375" s="529"/>
      <c r="AHT375" s="529"/>
      <c r="AHU375" s="529"/>
      <c r="AHV375" s="529"/>
      <c r="AHW375" s="529"/>
      <c r="AHX375" s="529"/>
      <c r="AHY375" s="529"/>
      <c r="AHZ375" s="529"/>
      <c r="AIA375" s="529"/>
      <c r="AIB375" s="529"/>
      <c r="AIC375" s="529"/>
      <c r="AID375" s="529"/>
      <c r="AIE375" s="529"/>
      <c r="AIF375" s="529"/>
      <c r="AIG375" s="529"/>
      <c r="AIH375" s="529"/>
      <c r="AII375" s="529"/>
      <c r="AIJ375" s="529"/>
      <c r="AIK375" s="529"/>
      <c r="AIL375" s="529"/>
      <c r="AIM375" s="529"/>
      <c r="AIN375" s="529"/>
      <c r="AIO375" s="529"/>
      <c r="AIP375" s="529"/>
      <c r="AIQ375" s="529"/>
      <c r="AIR375" s="529"/>
      <c r="AIS375" s="529"/>
      <c r="AIT375" s="529"/>
      <c r="AIU375" s="529"/>
      <c r="AIV375" s="529"/>
      <c r="AIW375" s="529"/>
      <c r="AIX375" s="529"/>
      <c r="AIY375" s="529"/>
      <c r="AIZ375" s="529"/>
      <c r="AJA375" s="529"/>
      <c r="AJB375" s="529"/>
      <c r="AJC375" s="529"/>
      <c r="AJD375" s="529"/>
      <c r="AJE375" s="529"/>
      <c r="AJF375" s="529"/>
      <c r="AJG375" s="529"/>
      <c r="AJH375" s="529"/>
      <c r="AJI375" s="529"/>
      <c r="AJJ375" s="529"/>
      <c r="AJK375" s="529"/>
      <c r="AJL375" s="529"/>
      <c r="AJM375" s="529"/>
      <c r="AJN375" s="529"/>
      <c r="AJO375" s="529"/>
      <c r="AJP375" s="529"/>
      <c r="AJQ375" s="529"/>
      <c r="AJR375" s="529"/>
      <c r="AJS375" s="529"/>
      <c r="AJT375" s="529"/>
      <c r="AJU375" s="529"/>
      <c r="AJV375" s="529"/>
      <c r="AJW375" s="529"/>
      <c r="AJX375" s="529"/>
      <c r="AJY375" s="529"/>
      <c r="AJZ375" s="529"/>
      <c r="AKA375" s="529"/>
      <c r="AKB375" s="529"/>
      <c r="AKC375" s="529"/>
      <c r="AKD375" s="529"/>
      <c r="AKE375" s="529"/>
      <c r="AKF375" s="529"/>
      <c r="AKG375" s="529"/>
      <c r="AKH375" s="529"/>
      <c r="AKI375" s="529"/>
      <c r="AKJ375" s="529"/>
      <c r="AKK375" s="529"/>
      <c r="AKL375" s="529"/>
      <c r="AKM375" s="529"/>
      <c r="AKN375" s="529"/>
      <c r="AKO375" s="529"/>
      <c r="AKP375" s="529"/>
      <c r="AKQ375" s="529"/>
      <c r="AKR375" s="529"/>
      <c r="AKS375" s="529"/>
      <c r="AKT375" s="529"/>
      <c r="AKU375" s="529"/>
      <c r="AKV375" s="529"/>
      <c r="AKW375" s="529"/>
      <c r="AKX375" s="529"/>
      <c r="AKY375" s="529"/>
      <c r="AKZ375" s="529"/>
      <c r="ALA375" s="529"/>
      <c r="ALB375" s="529"/>
      <c r="ALC375" s="529"/>
      <c r="ALD375" s="529"/>
      <c r="ALE375" s="529"/>
      <c r="ALF375" s="529"/>
      <c r="ALG375" s="529"/>
      <c r="ALH375" s="529"/>
      <c r="ALI375" s="529"/>
      <c r="ALJ375" s="529"/>
      <c r="ALK375" s="529"/>
      <c r="ALL375" s="529"/>
      <c r="ALM375" s="529"/>
      <c r="ALN375" s="529"/>
      <c r="ALO375" s="529"/>
      <c r="ALP375" s="529"/>
      <c r="ALQ375" s="529"/>
      <c r="ALR375" s="529"/>
      <c r="ALS375" s="529"/>
      <c r="ALT375" s="529"/>
      <c r="ALU375" s="529"/>
      <c r="ALV375" s="529"/>
      <c r="ALW375" s="529"/>
      <c r="ALX375" s="529"/>
      <c r="ALY375" s="529"/>
      <c r="ALZ375" s="529"/>
      <c r="AMA375" s="529"/>
      <c r="AMB375" s="529"/>
      <c r="AMC375" s="529"/>
      <c r="AMD375" s="529"/>
      <c r="AME375" s="529"/>
      <c r="AMF375" s="529"/>
      <c r="AMG375" s="529"/>
      <c r="AMH375" s="529"/>
      <c r="AMI375" s="529"/>
      <c r="AMJ375" s="529"/>
    </row>
    <row r="376" spans="1:1024" s="527" customFormat="1" ht="16.350000000000001" customHeight="1">
      <c r="A376" s="525"/>
      <c r="B376" s="526"/>
      <c r="C376" s="526"/>
      <c r="D376" s="526"/>
      <c r="E376" s="533" t="s">
        <v>918</v>
      </c>
      <c r="F376" s="526"/>
      <c r="G376" s="526"/>
      <c r="H376" s="526"/>
      <c r="I376" s="532"/>
      <c r="J376" s="532"/>
      <c r="K376" s="532"/>
      <c r="L376" s="532"/>
      <c r="M376" s="532"/>
      <c r="N376" s="538">
        <f>④修繕履歴!G33</f>
        <v>868335</v>
      </c>
      <c r="O376" s="538">
        <v>161599000</v>
      </c>
      <c r="P376" s="759">
        <f>④修繕履歴!K32</f>
        <v>997500</v>
      </c>
      <c r="Q376" s="532"/>
      <c r="R376" s="765">
        <f>④修繕履歴!M32</f>
        <v>518400</v>
      </c>
      <c r="S376" s="538">
        <f>④修繕履歴!O37</f>
        <v>1272510</v>
      </c>
      <c r="T376" s="538">
        <f>④修繕履歴!Q33</f>
        <v>56160</v>
      </c>
      <c r="U376" s="538">
        <f>④修繕履歴!S34</f>
        <v>4369680</v>
      </c>
      <c r="V376" s="538">
        <f>④修繕履歴!U33</f>
        <v>9513043</v>
      </c>
      <c r="W376" s="560" t="s">
        <v>971</v>
      </c>
      <c r="X376" s="560" t="s">
        <v>971</v>
      </c>
      <c r="Y376" s="538">
        <f>④修繕履歴!AA33</f>
        <v>846780</v>
      </c>
      <c r="Z376" s="747">
        <f>④修繕履歴!AC34</f>
        <v>485100</v>
      </c>
      <c r="AA376" s="537">
        <f>④修繕履歴!AE32</f>
        <v>512950</v>
      </c>
      <c r="AB376" s="536">
        <f>④修繕履歴!AG33</f>
        <v>968000</v>
      </c>
      <c r="AC376" s="537"/>
      <c r="AD376" s="537"/>
      <c r="AE376" s="526"/>
      <c r="AF376" s="526"/>
      <c r="AG376" s="526"/>
      <c r="AH376" s="526"/>
      <c r="AI376" s="526"/>
      <c r="AJ376" s="526"/>
      <c r="AK376" s="526"/>
      <c r="AL376" s="526"/>
      <c r="AM376" s="526"/>
      <c r="AN376" s="526"/>
      <c r="AO376" s="526"/>
      <c r="AP376" s="526"/>
      <c r="AQ376" s="526"/>
      <c r="AR376" s="526"/>
      <c r="AS376" s="526"/>
      <c r="AT376" s="526"/>
      <c r="AU376" s="526"/>
      <c r="AV376" s="526"/>
      <c r="AW376" s="526"/>
      <c r="AX376" s="526"/>
      <c r="AY376" s="526"/>
      <c r="AZ376" s="526"/>
      <c r="BA376" s="526"/>
      <c r="BB376" s="526"/>
      <c r="BC376" s="526"/>
      <c r="BD376" s="526"/>
      <c r="BE376" s="526"/>
      <c r="BF376" s="526"/>
      <c r="BG376" s="526"/>
      <c r="BH376" s="526"/>
      <c r="BI376" s="526"/>
      <c r="BJ376" s="526"/>
      <c r="BK376" s="526"/>
      <c r="BL376" s="526"/>
      <c r="BM376" s="526"/>
      <c r="BN376" s="526"/>
      <c r="BO376" s="526"/>
      <c r="BP376" s="526"/>
      <c r="BQ376" s="526"/>
      <c r="BR376" s="526"/>
      <c r="BS376" s="526"/>
      <c r="BT376" s="526"/>
      <c r="BU376" s="526"/>
      <c r="BV376" s="526"/>
      <c r="BW376" s="526"/>
      <c r="BX376" s="526"/>
      <c r="BY376" s="526"/>
      <c r="BZ376" s="526"/>
      <c r="CA376" s="526"/>
      <c r="CB376" s="526"/>
      <c r="CC376" s="526"/>
      <c r="CD376" s="526"/>
      <c r="CE376" s="526"/>
      <c r="CF376" s="526"/>
      <c r="CG376" s="526"/>
      <c r="CH376" s="526"/>
      <c r="CI376" s="526"/>
      <c r="CJ376" s="526"/>
      <c r="CK376" s="526"/>
      <c r="CL376" s="526"/>
      <c r="CM376" s="526"/>
      <c r="CN376" s="526"/>
      <c r="CO376" s="526"/>
      <c r="CP376" s="526"/>
      <c r="CQ376" s="526"/>
      <c r="CR376" s="526"/>
      <c r="CS376" s="526"/>
      <c r="CT376" s="526"/>
      <c r="CU376" s="526"/>
      <c r="CV376" s="526"/>
      <c r="CW376" s="526"/>
      <c r="CX376" s="526"/>
      <c r="CY376" s="526"/>
      <c r="CZ376" s="526"/>
      <c r="DA376" s="526"/>
      <c r="DB376" s="526"/>
      <c r="DC376" s="526"/>
      <c r="DD376" s="526"/>
      <c r="DE376" s="526"/>
      <c r="DF376" s="526"/>
      <c r="DG376" s="526"/>
      <c r="DH376" s="526"/>
      <c r="DI376" s="526"/>
      <c r="DJ376" s="526"/>
      <c r="DK376" s="526"/>
      <c r="DL376" s="526"/>
      <c r="DM376" s="526"/>
      <c r="DN376" s="526"/>
      <c r="DO376" s="526"/>
      <c r="DP376" s="526"/>
      <c r="DQ376" s="526"/>
      <c r="DR376" s="526"/>
      <c r="DS376" s="526"/>
      <c r="DT376" s="526"/>
      <c r="DU376" s="526"/>
      <c r="DV376" s="526"/>
      <c r="DW376" s="526"/>
      <c r="DX376" s="526"/>
      <c r="DY376" s="526"/>
      <c r="DZ376" s="526"/>
      <c r="EA376" s="526"/>
      <c r="EB376" s="526"/>
      <c r="EC376" s="526"/>
      <c r="ED376" s="526"/>
      <c r="EE376" s="526"/>
      <c r="EF376" s="526"/>
      <c r="EG376" s="526"/>
      <c r="EH376" s="526"/>
      <c r="EI376" s="526"/>
      <c r="EJ376" s="526"/>
      <c r="EK376" s="526"/>
      <c r="EL376" s="526"/>
      <c r="EM376" s="526"/>
      <c r="EN376" s="526"/>
      <c r="EO376" s="526"/>
      <c r="EP376" s="526"/>
      <c r="EQ376" s="526"/>
      <c r="ER376" s="526"/>
      <c r="ES376" s="526"/>
      <c r="ET376" s="526"/>
      <c r="EU376" s="526"/>
      <c r="EV376" s="526"/>
      <c r="EW376" s="526"/>
      <c r="EX376" s="526"/>
      <c r="EY376" s="526"/>
      <c r="EZ376" s="526"/>
      <c r="FA376" s="526"/>
      <c r="FB376" s="526"/>
      <c r="FC376" s="526"/>
      <c r="FD376" s="526"/>
      <c r="FE376" s="526"/>
      <c r="FF376" s="526"/>
      <c r="FG376" s="526"/>
      <c r="FH376" s="526"/>
      <c r="FI376" s="526"/>
      <c r="FJ376" s="526"/>
      <c r="FK376" s="526"/>
      <c r="FL376" s="526"/>
      <c r="FM376" s="526"/>
      <c r="FN376" s="526"/>
      <c r="FO376" s="526"/>
      <c r="FP376" s="526"/>
      <c r="FQ376" s="526"/>
      <c r="FR376" s="526"/>
      <c r="FS376" s="526"/>
      <c r="FT376" s="526"/>
      <c r="FU376" s="526"/>
      <c r="FV376" s="526"/>
      <c r="FW376" s="526"/>
      <c r="FX376" s="526"/>
      <c r="FY376" s="526"/>
      <c r="FZ376" s="526"/>
      <c r="GA376" s="526"/>
      <c r="GB376" s="526"/>
      <c r="GC376" s="526"/>
      <c r="GD376" s="526"/>
      <c r="GE376" s="526"/>
      <c r="GF376" s="526"/>
      <c r="GG376" s="526"/>
      <c r="GH376" s="526"/>
      <c r="GI376" s="526"/>
      <c r="GJ376" s="526"/>
      <c r="GK376" s="526"/>
      <c r="GL376" s="526"/>
      <c r="GM376" s="526"/>
      <c r="GN376" s="526"/>
      <c r="GO376" s="526"/>
      <c r="GP376" s="526"/>
      <c r="GQ376" s="526"/>
      <c r="GR376" s="526"/>
      <c r="GS376" s="526"/>
      <c r="GT376" s="526"/>
      <c r="GU376" s="526"/>
      <c r="GV376" s="526"/>
      <c r="GW376" s="526"/>
      <c r="GX376" s="526"/>
      <c r="GY376" s="526"/>
      <c r="GZ376" s="526"/>
      <c r="HA376" s="526"/>
      <c r="HB376" s="526"/>
      <c r="HC376" s="526"/>
      <c r="HD376" s="526"/>
      <c r="HE376" s="526"/>
      <c r="HF376" s="526"/>
      <c r="HG376" s="526"/>
      <c r="HH376" s="526"/>
      <c r="HI376" s="526"/>
      <c r="HJ376" s="526"/>
      <c r="HK376" s="526"/>
      <c r="HL376" s="526"/>
      <c r="HM376" s="526"/>
      <c r="HN376" s="526"/>
      <c r="HO376" s="526"/>
      <c r="HP376" s="526"/>
      <c r="HQ376" s="526"/>
      <c r="HR376" s="526"/>
      <c r="HS376" s="526"/>
      <c r="HT376" s="526"/>
      <c r="HU376" s="526"/>
      <c r="HV376" s="526"/>
      <c r="HW376" s="526"/>
      <c r="HX376" s="526"/>
      <c r="HY376" s="526"/>
      <c r="HZ376" s="526"/>
      <c r="IA376" s="526"/>
      <c r="IB376" s="526"/>
      <c r="IC376" s="526"/>
      <c r="ID376" s="526"/>
      <c r="IE376" s="526"/>
      <c r="IF376" s="526"/>
      <c r="IG376" s="526"/>
      <c r="IH376" s="526"/>
      <c r="II376" s="526"/>
      <c r="IJ376" s="526"/>
      <c r="IK376" s="526"/>
      <c r="IL376" s="526"/>
      <c r="IM376" s="526"/>
      <c r="IN376" s="526"/>
      <c r="IO376" s="526"/>
      <c r="IP376" s="526"/>
      <c r="IQ376" s="526"/>
      <c r="IR376" s="526"/>
      <c r="IS376" s="526"/>
      <c r="IT376" s="526"/>
      <c r="IU376" s="526"/>
      <c r="IV376" s="526"/>
      <c r="IW376" s="526"/>
      <c r="IX376" s="526"/>
      <c r="IY376" s="526"/>
      <c r="IZ376" s="526"/>
      <c r="JA376" s="526"/>
      <c r="JB376" s="526"/>
      <c r="JC376" s="526"/>
      <c r="JD376" s="526"/>
      <c r="JE376" s="526"/>
      <c r="JF376" s="526"/>
      <c r="JG376" s="526"/>
      <c r="JH376" s="526"/>
      <c r="JI376" s="526"/>
      <c r="JJ376" s="526"/>
      <c r="JK376" s="526"/>
      <c r="JL376" s="526"/>
      <c r="JM376" s="526"/>
      <c r="JN376" s="526"/>
      <c r="JO376" s="526"/>
      <c r="JP376" s="526"/>
      <c r="JQ376" s="526"/>
      <c r="JR376" s="526"/>
      <c r="JS376" s="526"/>
      <c r="JT376" s="526"/>
      <c r="JU376" s="526"/>
      <c r="JV376" s="526"/>
      <c r="JW376" s="526"/>
      <c r="JX376" s="526"/>
      <c r="JY376" s="526"/>
      <c r="JZ376" s="526"/>
      <c r="KA376" s="526"/>
      <c r="KB376" s="526"/>
      <c r="KC376" s="526"/>
      <c r="KD376" s="526"/>
      <c r="KE376" s="526"/>
      <c r="KF376" s="526"/>
      <c r="KG376" s="526"/>
      <c r="KH376" s="526"/>
      <c r="KI376" s="526"/>
      <c r="KJ376" s="526"/>
      <c r="KK376" s="526"/>
      <c r="KL376" s="526"/>
      <c r="KM376" s="526"/>
      <c r="KN376" s="526"/>
      <c r="KO376" s="526"/>
      <c r="KP376" s="526"/>
      <c r="KQ376" s="526"/>
      <c r="KR376" s="526"/>
      <c r="KS376" s="526"/>
      <c r="KT376" s="526"/>
      <c r="KU376" s="526"/>
      <c r="KV376" s="526"/>
      <c r="KW376" s="526"/>
      <c r="KX376" s="526"/>
      <c r="KY376" s="526"/>
      <c r="KZ376" s="526"/>
      <c r="LA376" s="526"/>
      <c r="LB376" s="526"/>
      <c r="LC376" s="526"/>
      <c r="LD376" s="526"/>
      <c r="LE376" s="526"/>
      <c r="LF376" s="526"/>
      <c r="LG376" s="526"/>
      <c r="LH376" s="526"/>
      <c r="LI376" s="526"/>
      <c r="LJ376" s="526"/>
      <c r="LK376" s="526"/>
      <c r="LL376" s="526"/>
      <c r="LM376" s="526"/>
      <c r="LN376" s="526"/>
      <c r="LO376" s="526"/>
      <c r="LP376" s="526"/>
      <c r="LQ376" s="526"/>
      <c r="LR376" s="526"/>
      <c r="LS376" s="526"/>
      <c r="LT376" s="526"/>
      <c r="LU376" s="526"/>
      <c r="LV376" s="526"/>
      <c r="LW376" s="526"/>
      <c r="LX376" s="526"/>
      <c r="LY376" s="526"/>
      <c r="LZ376" s="526"/>
      <c r="MA376" s="526"/>
      <c r="MB376" s="526"/>
      <c r="MC376" s="526"/>
      <c r="MD376" s="526"/>
      <c r="ME376" s="526"/>
      <c r="MF376" s="526"/>
      <c r="MG376" s="526"/>
      <c r="MH376" s="526"/>
      <c r="MI376" s="526"/>
      <c r="MJ376" s="526"/>
      <c r="MK376" s="526"/>
      <c r="ML376" s="526"/>
      <c r="MM376" s="526"/>
      <c r="MN376" s="526"/>
      <c r="MO376" s="526"/>
      <c r="MP376" s="526"/>
      <c r="MQ376" s="526"/>
      <c r="MR376" s="526"/>
      <c r="MS376" s="526"/>
      <c r="MT376" s="526"/>
      <c r="MU376" s="526"/>
      <c r="MV376" s="526"/>
      <c r="MW376" s="526"/>
      <c r="MX376" s="526"/>
      <c r="MY376" s="526"/>
      <c r="MZ376" s="526"/>
      <c r="NA376" s="526"/>
      <c r="NB376" s="526"/>
      <c r="NC376" s="526"/>
      <c r="ND376" s="526"/>
      <c r="NE376" s="526"/>
      <c r="NF376" s="526"/>
      <c r="NG376" s="526"/>
      <c r="NH376" s="526"/>
      <c r="NI376" s="526"/>
      <c r="NJ376" s="526"/>
      <c r="NK376" s="526"/>
      <c r="NL376" s="526"/>
      <c r="NM376" s="526"/>
      <c r="NN376" s="526"/>
      <c r="NO376" s="526"/>
      <c r="NP376" s="526"/>
      <c r="NQ376" s="526"/>
      <c r="NR376" s="526"/>
      <c r="NS376" s="526"/>
      <c r="NT376" s="526"/>
      <c r="NU376" s="526"/>
      <c r="NV376" s="526"/>
      <c r="NW376" s="526"/>
      <c r="NX376" s="526"/>
      <c r="NY376" s="526"/>
      <c r="NZ376" s="526"/>
      <c r="OA376" s="526"/>
      <c r="OB376" s="526"/>
      <c r="OC376" s="526"/>
      <c r="OD376" s="526"/>
      <c r="OE376" s="526"/>
      <c r="OF376" s="526"/>
      <c r="OG376" s="526"/>
      <c r="OH376" s="526"/>
      <c r="OI376" s="526"/>
      <c r="OJ376" s="526"/>
      <c r="OK376" s="526"/>
      <c r="OL376" s="526"/>
      <c r="OM376" s="526"/>
      <c r="ON376" s="526"/>
      <c r="OO376" s="526"/>
      <c r="OP376" s="526"/>
      <c r="OQ376" s="526"/>
      <c r="OR376" s="526"/>
      <c r="OS376" s="526"/>
      <c r="OT376" s="526"/>
      <c r="OU376" s="526"/>
      <c r="OV376" s="526"/>
      <c r="OW376" s="526"/>
      <c r="OX376" s="526"/>
      <c r="OY376" s="526"/>
      <c r="OZ376" s="526"/>
      <c r="PA376" s="526"/>
      <c r="PB376" s="526"/>
      <c r="PC376" s="526"/>
      <c r="PD376" s="526"/>
      <c r="PE376" s="526"/>
      <c r="PF376" s="526"/>
      <c r="PG376" s="526"/>
      <c r="PH376" s="526"/>
      <c r="PI376" s="526"/>
      <c r="PJ376" s="526"/>
      <c r="PK376" s="526"/>
      <c r="PL376" s="526"/>
      <c r="PM376" s="526"/>
      <c r="PN376" s="526"/>
      <c r="PO376" s="526"/>
      <c r="PP376" s="526"/>
      <c r="PQ376" s="526"/>
      <c r="PR376" s="526"/>
      <c r="PS376" s="526"/>
      <c r="PT376" s="526"/>
      <c r="PU376" s="526"/>
      <c r="PV376" s="526"/>
      <c r="PW376" s="526"/>
      <c r="PX376" s="526"/>
      <c r="PY376" s="526"/>
      <c r="PZ376" s="526"/>
      <c r="QA376" s="526"/>
      <c r="QB376" s="526"/>
      <c r="QC376" s="526"/>
      <c r="QD376" s="526"/>
      <c r="QE376" s="526"/>
      <c r="QF376" s="526"/>
      <c r="QG376" s="526"/>
      <c r="QH376" s="526"/>
      <c r="QI376" s="526"/>
      <c r="QJ376" s="526"/>
      <c r="QK376" s="526"/>
      <c r="QL376" s="526"/>
      <c r="QM376" s="526"/>
      <c r="QN376" s="526"/>
      <c r="QO376" s="526"/>
      <c r="QP376" s="526"/>
      <c r="QQ376" s="526"/>
      <c r="QR376" s="526"/>
      <c r="QS376" s="526"/>
      <c r="QT376" s="526"/>
      <c r="QU376" s="526"/>
      <c r="QV376" s="526"/>
      <c r="QW376" s="526"/>
      <c r="QX376" s="526"/>
      <c r="QY376" s="526"/>
      <c r="QZ376" s="526"/>
      <c r="RA376" s="526"/>
      <c r="RB376" s="526"/>
      <c r="RC376" s="526"/>
      <c r="RD376" s="526"/>
      <c r="RE376" s="526"/>
      <c r="RF376" s="526"/>
      <c r="RG376" s="526"/>
      <c r="RH376" s="526"/>
      <c r="RI376" s="526"/>
      <c r="RJ376" s="526"/>
      <c r="RK376" s="526"/>
      <c r="RL376" s="526"/>
      <c r="RM376" s="526"/>
      <c r="RN376" s="526"/>
      <c r="RO376" s="526"/>
      <c r="RP376" s="526"/>
      <c r="RQ376" s="526"/>
      <c r="RR376" s="526"/>
      <c r="RS376" s="526"/>
      <c r="RT376" s="526"/>
      <c r="RU376" s="526"/>
      <c r="RV376" s="526"/>
      <c r="RW376" s="526"/>
      <c r="RX376" s="526"/>
      <c r="RY376" s="526"/>
      <c r="RZ376" s="526"/>
      <c r="SA376" s="526"/>
      <c r="SB376" s="526"/>
      <c r="SC376" s="526"/>
      <c r="SD376" s="526"/>
      <c r="SE376" s="526"/>
      <c r="SF376" s="526"/>
      <c r="SG376" s="526"/>
      <c r="SH376" s="526"/>
      <c r="SI376" s="526"/>
      <c r="SJ376" s="526"/>
      <c r="SK376" s="526"/>
      <c r="SL376" s="526"/>
      <c r="SM376" s="526"/>
      <c r="SN376" s="526"/>
      <c r="SO376" s="526"/>
      <c r="SP376" s="526"/>
      <c r="SQ376" s="526"/>
      <c r="SR376" s="526"/>
      <c r="SS376" s="526"/>
      <c r="ST376" s="526"/>
      <c r="SU376" s="526"/>
      <c r="SV376" s="526"/>
      <c r="SW376" s="526"/>
      <c r="SX376" s="526"/>
      <c r="SY376" s="526"/>
      <c r="SZ376" s="526"/>
      <c r="TA376" s="526"/>
      <c r="TB376" s="526"/>
      <c r="TC376" s="526"/>
      <c r="TD376" s="526"/>
      <c r="TE376" s="526"/>
      <c r="TF376" s="526"/>
      <c r="TG376" s="526"/>
      <c r="TH376" s="526"/>
      <c r="TI376" s="526"/>
      <c r="TJ376" s="526"/>
      <c r="TK376" s="526"/>
      <c r="TL376" s="526"/>
      <c r="TM376" s="526"/>
      <c r="TN376" s="526"/>
      <c r="TO376" s="526"/>
      <c r="TP376" s="526"/>
      <c r="TQ376" s="526"/>
      <c r="TR376" s="526"/>
      <c r="TS376" s="526"/>
      <c r="TT376" s="526"/>
      <c r="TU376" s="526"/>
      <c r="TV376" s="526"/>
      <c r="TW376" s="526"/>
      <c r="TX376" s="526"/>
      <c r="TY376" s="526"/>
      <c r="TZ376" s="526"/>
      <c r="UA376" s="526"/>
      <c r="UB376" s="526"/>
      <c r="UC376" s="526"/>
      <c r="UD376" s="526"/>
      <c r="UE376" s="526"/>
      <c r="UF376" s="526"/>
      <c r="UG376" s="526"/>
      <c r="UH376" s="526"/>
      <c r="UI376" s="526"/>
      <c r="UJ376" s="526"/>
      <c r="UK376" s="526"/>
      <c r="UL376" s="526"/>
      <c r="UM376" s="526"/>
      <c r="UN376" s="526"/>
      <c r="UO376" s="526"/>
      <c r="UP376" s="526"/>
      <c r="UQ376" s="526"/>
      <c r="UR376" s="526"/>
      <c r="US376" s="526"/>
      <c r="UT376" s="526"/>
      <c r="UU376" s="526"/>
      <c r="UV376" s="526"/>
      <c r="UW376" s="526"/>
      <c r="UX376" s="526"/>
      <c r="UY376" s="526"/>
      <c r="UZ376" s="526"/>
      <c r="VA376" s="526"/>
      <c r="VB376" s="526"/>
      <c r="VC376" s="526"/>
      <c r="VD376" s="526"/>
      <c r="VE376" s="526"/>
      <c r="VF376" s="526"/>
      <c r="VG376" s="526"/>
      <c r="VH376" s="526"/>
      <c r="VI376" s="526"/>
      <c r="VJ376" s="526"/>
      <c r="VK376" s="526"/>
      <c r="VL376" s="526"/>
      <c r="VM376" s="526"/>
      <c r="VN376" s="526"/>
      <c r="VO376" s="526"/>
      <c r="VP376" s="526"/>
      <c r="VQ376" s="526"/>
      <c r="VR376" s="526"/>
      <c r="VS376" s="526"/>
      <c r="VT376" s="526"/>
      <c r="VU376" s="526"/>
      <c r="VV376" s="526"/>
      <c r="VW376" s="526"/>
      <c r="VX376" s="526"/>
      <c r="VY376" s="526"/>
      <c r="VZ376" s="526"/>
      <c r="WA376" s="526"/>
      <c r="WB376" s="526"/>
      <c r="WC376" s="526"/>
      <c r="WD376" s="526"/>
      <c r="WE376" s="526"/>
      <c r="WF376" s="526"/>
      <c r="WG376" s="526"/>
      <c r="WH376" s="526"/>
      <c r="WI376" s="526"/>
      <c r="WJ376" s="526"/>
      <c r="WK376" s="526"/>
      <c r="WL376" s="526"/>
      <c r="WM376" s="526"/>
      <c r="WN376" s="526"/>
      <c r="WO376" s="526"/>
      <c r="WP376" s="526"/>
      <c r="WQ376" s="526"/>
      <c r="WR376" s="526"/>
      <c r="WS376" s="526"/>
      <c r="WT376" s="526"/>
      <c r="WU376" s="526"/>
      <c r="WV376" s="526"/>
      <c r="WW376" s="526"/>
      <c r="WX376" s="526"/>
      <c r="WY376" s="526"/>
      <c r="WZ376" s="526"/>
      <c r="XA376" s="526"/>
      <c r="XB376" s="526"/>
      <c r="XC376" s="526"/>
      <c r="XD376" s="526"/>
      <c r="XE376" s="526"/>
      <c r="XF376" s="526"/>
      <c r="XG376" s="526"/>
      <c r="XH376" s="526"/>
      <c r="XI376" s="526"/>
      <c r="XJ376" s="526"/>
      <c r="XK376" s="526"/>
      <c r="XL376" s="526"/>
      <c r="XM376" s="526"/>
      <c r="XN376" s="526"/>
      <c r="XO376" s="526"/>
      <c r="XP376" s="526"/>
      <c r="XQ376" s="526"/>
      <c r="XR376" s="526"/>
      <c r="XS376" s="526"/>
      <c r="XT376" s="526"/>
      <c r="XU376" s="526"/>
      <c r="XV376" s="526"/>
      <c r="XW376" s="526"/>
      <c r="XX376" s="526"/>
      <c r="XY376" s="526"/>
      <c r="XZ376" s="526"/>
      <c r="YA376" s="526"/>
      <c r="YB376" s="526"/>
      <c r="YC376" s="526"/>
      <c r="YD376" s="526"/>
      <c r="YE376" s="526"/>
      <c r="YF376" s="526"/>
      <c r="YG376" s="526"/>
      <c r="YH376" s="526"/>
      <c r="YI376" s="526"/>
      <c r="YJ376" s="526"/>
      <c r="YK376" s="526"/>
      <c r="YL376" s="526"/>
      <c r="YM376" s="526"/>
      <c r="YN376" s="526"/>
      <c r="YO376" s="526"/>
      <c r="YP376" s="526"/>
      <c r="YQ376" s="526"/>
      <c r="YR376" s="526"/>
      <c r="YS376" s="526"/>
      <c r="YT376" s="526"/>
      <c r="YU376" s="526"/>
      <c r="YV376" s="526"/>
      <c r="YW376" s="526"/>
      <c r="YX376" s="526"/>
      <c r="YY376" s="526"/>
      <c r="YZ376" s="526"/>
      <c r="ZA376" s="526"/>
      <c r="ZB376" s="526"/>
      <c r="ZC376" s="526"/>
      <c r="ZD376" s="526"/>
      <c r="ZE376" s="526"/>
      <c r="ZF376" s="526"/>
      <c r="ZG376" s="526"/>
      <c r="ZH376" s="526"/>
      <c r="ZI376" s="526"/>
      <c r="ZJ376" s="526"/>
      <c r="ZK376" s="526"/>
      <c r="ZL376" s="526"/>
      <c r="ZM376" s="526"/>
      <c r="ZN376" s="526"/>
      <c r="ZO376" s="526"/>
      <c r="ZP376" s="526"/>
      <c r="ZQ376" s="526"/>
      <c r="ZR376" s="526"/>
      <c r="ZS376" s="526"/>
      <c r="ZT376" s="526"/>
      <c r="ZU376" s="526"/>
      <c r="ZV376" s="526"/>
      <c r="ZW376" s="526"/>
      <c r="ZX376" s="526"/>
      <c r="ZY376" s="526"/>
      <c r="ZZ376" s="526"/>
      <c r="AAA376" s="526"/>
      <c r="AAB376" s="526"/>
      <c r="AAC376" s="526"/>
      <c r="AAD376" s="526"/>
      <c r="AAE376" s="526"/>
      <c r="AAF376" s="526"/>
      <c r="AAG376" s="526"/>
      <c r="AAH376" s="526"/>
      <c r="AAI376" s="526"/>
      <c r="AAJ376" s="526"/>
      <c r="AAK376" s="526"/>
      <c r="AAL376" s="526"/>
      <c r="AAM376" s="526"/>
      <c r="AAN376" s="526"/>
      <c r="AAO376" s="526"/>
      <c r="AAP376" s="526"/>
      <c r="AAQ376" s="526"/>
      <c r="AAR376" s="526"/>
      <c r="AAS376" s="526"/>
      <c r="AAT376" s="526"/>
      <c r="AAU376" s="526"/>
      <c r="AAV376" s="526"/>
      <c r="AAW376" s="526"/>
      <c r="AAX376" s="526"/>
      <c r="AAY376" s="526"/>
      <c r="AAZ376" s="526"/>
      <c r="ABA376" s="526"/>
      <c r="ABB376" s="526"/>
      <c r="ABC376" s="526"/>
      <c r="ABD376" s="526"/>
      <c r="ABE376" s="526"/>
      <c r="ABF376" s="526"/>
      <c r="ABG376" s="526"/>
      <c r="ABH376" s="526"/>
      <c r="ABI376" s="526"/>
      <c r="ABJ376" s="526"/>
      <c r="ABK376" s="526"/>
      <c r="ABL376" s="526"/>
      <c r="ABM376" s="526"/>
      <c r="ABN376" s="526"/>
      <c r="ABO376" s="526"/>
      <c r="ABP376" s="526"/>
      <c r="ABQ376" s="526"/>
      <c r="ABR376" s="526"/>
      <c r="ABS376" s="526"/>
      <c r="ABT376" s="526"/>
      <c r="ABU376" s="526"/>
      <c r="ABV376" s="526"/>
      <c r="ABW376" s="526"/>
      <c r="ABX376" s="526"/>
      <c r="ABY376" s="526"/>
      <c r="ABZ376" s="526"/>
      <c r="ACA376" s="526"/>
      <c r="ACB376" s="526"/>
      <c r="ACC376" s="526"/>
      <c r="ACD376" s="526"/>
      <c r="ACE376" s="526"/>
      <c r="ACF376" s="526"/>
      <c r="ACG376" s="526"/>
      <c r="ACH376" s="526"/>
      <c r="ACI376" s="526"/>
      <c r="ACJ376" s="526"/>
      <c r="ACK376" s="526"/>
      <c r="ACL376" s="526"/>
      <c r="ACM376" s="526"/>
      <c r="ACN376" s="526"/>
      <c r="ACO376" s="526"/>
      <c r="ACP376" s="526"/>
      <c r="ACQ376" s="526"/>
      <c r="ACR376" s="526"/>
      <c r="ACS376" s="526"/>
      <c r="ACT376" s="526"/>
      <c r="ACU376" s="526"/>
      <c r="ACV376" s="526"/>
      <c r="ACW376" s="526"/>
      <c r="ACX376" s="526"/>
      <c r="ACY376" s="526"/>
      <c r="ACZ376" s="526"/>
      <c r="ADA376" s="526"/>
      <c r="ADB376" s="526"/>
      <c r="ADC376" s="526"/>
      <c r="ADD376" s="526"/>
      <c r="ADE376" s="526"/>
      <c r="ADF376" s="526"/>
      <c r="ADG376" s="526"/>
      <c r="ADH376" s="526"/>
      <c r="ADI376" s="526"/>
      <c r="ADJ376" s="526"/>
      <c r="ADK376" s="526"/>
      <c r="ADL376" s="526"/>
      <c r="ADM376" s="526"/>
      <c r="ADN376" s="526"/>
      <c r="ADO376" s="526"/>
      <c r="ADP376" s="526"/>
      <c r="ADQ376" s="526"/>
      <c r="ADR376" s="526"/>
      <c r="ADS376" s="526"/>
      <c r="ADT376" s="526"/>
      <c r="ADU376" s="526"/>
      <c r="ADV376" s="526"/>
      <c r="ADW376" s="526"/>
      <c r="ADX376" s="526"/>
      <c r="ADY376" s="526"/>
      <c r="ADZ376" s="526"/>
      <c r="AEA376" s="526"/>
      <c r="AEB376" s="526"/>
      <c r="AEC376" s="526"/>
      <c r="AED376" s="526"/>
      <c r="AEE376" s="526"/>
      <c r="AEF376" s="526"/>
      <c r="AEG376" s="526"/>
      <c r="AEH376" s="526"/>
      <c r="AEI376" s="526"/>
      <c r="AEJ376" s="526"/>
      <c r="AEK376" s="526"/>
      <c r="AEL376" s="526"/>
      <c r="AEM376" s="526"/>
      <c r="AEN376" s="526"/>
      <c r="AEO376" s="526"/>
      <c r="AEP376" s="526"/>
      <c r="AEQ376" s="526"/>
      <c r="AER376" s="526"/>
      <c r="AES376" s="526"/>
      <c r="AET376" s="526"/>
      <c r="AEU376" s="526"/>
      <c r="AEV376" s="526"/>
      <c r="AEW376" s="526"/>
      <c r="AEX376" s="526"/>
      <c r="AEY376" s="526"/>
      <c r="AEZ376" s="526"/>
      <c r="AFA376" s="526"/>
      <c r="AFB376" s="526"/>
      <c r="AFC376" s="526"/>
      <c r="AFD376" s="526"/>
      <c r="AFE376" s="526"/>
      <c r="AFF376" s="526"/>
      <c r="AFG376" s="526"/>
      <c r="AFH376" s="526"/>
      <c r="AFI376" s="526"/>
      <c r="AFJ376" s="526"/>
      <c r="AFK376" s="526"/>
      <c r="AFL376" s="526"/>
      <c r="AFM376" s="526"/>
      <c r="AFN376" s="526"/>
      <c r="AFO376" s="526"/>
      <c r="AFP376" s="526"/>
      <c r="AFQ376" s="526"/>
      <c r="AFR376" s="526"/>
      <c r="AFS376" s="526"/>
      <c r="AFT376" s="526"/>
      <c r="AFU376" s="526"/>
      <c r="AFV376" s="526"/>
      <c r="AFW376" s="526"/>
      <c r="AFX376" s="526"/>
      <c r="AFY376" s="526"/>
      <c r="AFZ376" s="526"/>
      <c r="AGA376" s="526"/>
      <c r="AGB376" s="526"/>
      <c r="AGC376" s="526"/>
      <c r="AGD376" s="526"/>
      <c r="AGE376" s="526"/>
      <c r="AGF376" s="526"/>
      <c r="AGG376" s="526"/>
      <c r="AGH376" s="526"/>
      <c r="AGI376" s="526"/>
      <c r="AGJ376" s="526"/>
      <c r="AGK376" s="526"/>
      <c r="AGL376" s="526"/>
      <c r="AGM376" s="526"/>
      <c r="AGN376" s="526"/>
      <c r="AGO376" s="526"/>
      <c r="AGP376" s="526"/>
      <c r="AGQ376" s="526"/>
      <c r="AGR376" s="526"/>
      <c r="AGS376" s="526"/>
      <c r="AGT376" s="526"/>
      <c r="AGU376" s="526"/>
      <c r="AGV376" s="526"/>
      <c r="AGW376" s="526"/>
      <c r="AGX376" s="526"/>
      <c r="AGY376" s="526"/>
      <c r="AGZ376" s="526"/>
      <c r="AHA376" s="526"/>
      <c r="AHB376" s="526"/>
      <c r="AHC376" s="526"/>
      <c r="AHD376" s="526"/>
      <c r="AHE376" s="526"/>
      <c r="AHF376" s="526"/>
      <c r="AHG376" s="526"/>
      <c r="AHH376" s="526"/>
      <c r="AHI376" s="526"/>
      <c r="AHJ376" s="526"/>
      <c r="AHK376" s="526"/>
      <c r="AHL376" s="526"/>
      <c r="AHM376" s="526"/>
      <c r="AHN376" s="526"/>
      <c r="AHO376" s="526"/>
      <c r="AHP376" s="526"/>
      <c r="AHQ376" s="526"/>
      <c r="AHR376" s="526"/>
      <c r="AHS376" s="526"/>
      <c r="AHT376" s="526"/>
      <c r="AHU376" s="526"/>
      <c r="AHV376" s="526"/>
      <c r="AHW376" s="526"/>
      <c r="AHX376" s="526"/>
      <c r="AHY376" s="526"/>
      <c r="AHZ376" s="526"/>
      <c r="AIA376" s="526"/>
      <c r="AIB376" s="526"/>
      <c r="AIC376" s="526"/>
      <c r="AID376" s="526"/>
      <c r="AIE376" s="526"/>
      <c r="AIF376" s="526"/>
      <c r="AIG376" s="526"/>
      <c r="AIH376" s="526"/>
      <c r="AII376" s="526"/>
      <c r="AIJ376" s="526"/>
      <c r="AIK376" s="526"/>
      <c r="AIL376" s="526"/>
      <c r="AIM376" s="526"/>
      <c r="AIN376" s="526"/>
      <c r="AIO376" s="526"/>
      <c r="AIP376" s="526"/>
      <c r="AIQ376" s="526"/>
      <c r="AIR376" s="526"/>
      <c r="AIS376" s="526"/>
      <c r="AIT376" s="526"/>
      <c r="AIU376" s="526"/>
      <c r="AIV376" s="526"/>
      <c r="AIW376" s="526"/>
      <c r="AIX376" s="526"/>
      <c r="AIY376" s="526"/>
      <c r="AIZ376" s="526"/>
      <c r="AJA376" s="526"/>
      <c r="AJB376" s="526"/>
      <c r="AJC376" s="526"/>
      <c r="AJD376" s="526"/>
      <c r="AJE376" s="526"/>
      <c r="AJF376" s="526"/>
      <c r="AJG376" s="526"/>
      <c r="AJH376" s="526"/>
      <c r="AJI376" s="526"/>
      <c r="AJJ376" s="526"/>
      <c r="AJK376" s="526"/>
      <c r="AJL376" s="526"/>
      <c r="AJM376" s="526"/>
      <c r="AJN376" s="526"/>
      <c r="AJO376" s="526"/>
      <c r="AJP376" s="526"/>
      <c r="AJQ376" s="526"/>
      <c r="AJR376" s="526"/>
      <c r="AJS376" s="526"/>
      <c r="AJT376" s="526"/>
      <c r="AJU376" s="526"/>
      <c r="AJV376" s="526"/>
      <c r="AJW376" s="526"/>
      <c r="AJX376" s="526"/>
      <c r="AJY376" s="526"/>
      <c r="AJZ376" s="526"/>
      <c r="AKA376" s="526"/>
      <c r="AKB376" s="526"/>
      <c r="AKC376" s="526"/>
      <c r="AKD376" s="526"/>
      <c r="AKE376" s="526"/>
      <c r="AKF376" s="526"/>
      <c r="AKG376" s="526"/>
      <c r="AKH376" s="526"/>
      <c r="AKI376" s="526"/>
      <c r="AKJ376" s="526"/>
      <c r="AKK376" s="526"/>
      <c r="AKL376" s="526"/>
      <c r="AKM376" s="526"/>
      <c r="AKN376" s="526"/>
      <c r="AKO376" s="526"/>
      <c r="AKP376" s="526"/>
      <c r="AKQ376" s="526"/>
      <c r="AKR376" s="526"/>
      <c r="AKS376" s="526"/>
      <c r="AKT376" s="526"/>
      <c r="AKU376" s="526"/>
      <c r="AKV376" s="526"/>
      <c r="AKW376" s="526"/>
      <c r="AKX376" s="526"/>
      <c r="AKY376" s="526"/>
      <c r="AKZ376" s="526"/>
      <c r="ALA376" s="526"/>
      <c r="ALB376" s="526"/>
      <c r="ALC376" s="526"/>
      <c r="ALD376" s="526"/>
      <c r="ALE376" s="526"/>
      <c r="ALF376" s="526"/>
      <c r="ALG376" s="526"/>
      <c r="ALH376" s="526"/>
      <c r="ALI376" s="526"/>
      <c r="ALJ376" s="526"/>
      <c r="ALK376" s="526"/>
      <c r="ALL376" s="526"/>
      <c r="ALM376" s="526"/>
      <c r="ALN376" s="526"/>
      <c r="ALO376" s="526"/>
      <c r="ALP376" s="526"/>
      <c r="ALQ376" s="526"/>
      <c r="ALR376" s="526"/>
      <c r="ALS376" s="526"/>
      <c r="ALT376" s="526"/>
      <c r="ALU376" s="526"/>
      <c r="ALV376" s="526"/>
      <c r="ALW376" s="526"/>
      <c r="ALX376" s="526"/>
      <c r="ALY376" s="526"/>
      <c r="ALZ376" s="526"/>
      <c r="AMA376" s="526"/>
      <c r="AMB376" s="526"/>
      <c r="AMC376" s="526"/>
      <c r="AMD376" s="526"/>
      <c r="AME376" s="526"/>
      <c r="AMF376" s="526"/>
      <c r="AMG376" s="526"/>
      <c r="AMH376" s="526"/>
      <c r="AMI376" s="526"/>
      <c r="AMJ376" s="526"/>
    </row>
    <row r="377" spans="1:1024" s="527" customFormat="1" ht="16.350000000000001" customHeight="1">
      <c r="A377" s="525"/>
      <c r="B377" s="526"/>
      <c r="C377" s="526"/>
      <c r="D377" s="526"/>
      <c r="E377" s="526"/>
      <c r="F377" s="526"/>
      <c r="G377" s="526"/>
      <c r="H377" s="526"/>
      <c r="I377" s="532"/>
      <c r="J377" s="532"/>
      <c r="K377" s="532"/>
      <c r="L377" s="532"/>
      <c r="M377" s="532"/>
      <c r="N377" s="538">
        <f>④修繕履歴!G35</f>
        <v>481000</v>
      </c>
      <c r="O377" s="538">
        <f>④修繕履歴!I33</f>
        <v>525000</v>
      </c>
      <c r="P377" s="759">
        <f>④修繕履歴!K34</f>
        <v>100000</v>
      </c>
      <c r="Q377" s="532"/>
      <c r="R377" s="765">
        <f>④修繕履歴!M35</f>
        <v>136080</v>
      </c>
      <c r="S377" s="538"/>
      <c r="T377" s="538">
        <f>④修繕履歴!Q35</f>
        <v>1771200</v>
      </c>
      <c r="U377" s="538">
        <f>④修繕履歴!S35</f>
        <v>3682260</v>
      </c>
      <c r="V377" s="538">
        <f>④修繕履歴!U34</f>
        <v>96120</v>
      </c>
      <c r="W377" s="538"/>
      <c r="X377" s="538"/>
      <c r="Y377" s="538"/>
      <c r="Z377" s="537"/>
      <c r="AA377" s="537">
        <f>④修繕履歴!AE33</f>
        <v>2217600</v>
      </c>
      <c r="AB377" s="536">
        <f>④修繕履歴!AG36</f>
        <v>3814800</v>
      </c>
      <c r="AC377" s="537"/>
      <c r="AD377" s="537"/>
      <c r="AE377" s="526"/>
      <c r="AF377" s="526"/>
      <c r="AG377" s="526"/>
      <c r="AH377" s="526"/>
      <c r="AI377" s="526"/>
      <c r="AJ377" s="526"/>
      <c r="AK377" s="526"/>
      <c r="AL377" s="526"/>
      <c r="AM377" s="526"/>
      <c r="AN377" s="526"/>
      <c r="AO377" s="526"/>
      <c r="AP377" s="526"/>
      <c r="AQ377" s="526"/>
      <c r="AR377" s="526"/>
      <c r="AS377" s="526"/>
      <c r="AT377" s="526"/>
      <c r="AU377" s="526"/>
      <c r="AV377" s="526"/>
      <c r="AW377" s="526"/>
      <c r="AX377" s="526"/>
      <c r="AY377" s="526"/>
      <c r="AZ377" s="526"/>
      <c r="BA377" s="526"/>
      <c r="BB377" s="526"/>
      <c r="BC377" s="526"/>
      <c r="BD377" s="526"/>
      <c r="BE377" s="526"/>
      <c r="BF377" s="526"/>
      <c r="BG377" s="526"/>
      <c r="BH377" s="526"/>
      <c r="BI377" s="526"/>
      <c r="BJ377" s="526"/>
      <c r="BK377" s="526"/>
      <c r="BL377" s="526"/>
      <c r="BM377" s="526"/>
      <c r="BN377" s="526"/>
      <c r="BO377" s="526"/>
      <c r="BP377" s="526"/>
      <c r="BQ377" s="526"/>
      <c r="BR377" s="526"/>
      <c r="BS377" s="526"/>
      <c r="BT377" s="526"/>
      <c r="BU377" s="526"/>
      <c r="BV377" s="526"/>
      <c r="BW377" s="526"/>
      <c r="BX377" s="526"/>
      <c r="BY377" s="526"/>
      <c r="BZ377" s="526"/>
      <c r="CA377" s="526"/>
      <c r="CB377" s="526"/>
      <c r="CC377" s="526"/>
      <c r="CD377" s="526"/>
      <c r="CE377" s="526"/>
      <c r="CF377" s="526"/>
      <c r="CG377" s="526"/>
      <c r="CH377" s="526"/>
      <c r="CI377" s="526"/>
      <c r="CJ377" s="526"/>
      <c r="CK377" s="526"/>
      <c r="CL377" s="526"/>
      <c r="CM377" s="526"/>
      <c r="CN377" s="526"/>
      <c r="CO377" s="526"/>
      <c r="CP377" s="526"/>
      <c r="CQ377" s="526"/>
      <c r="CR377" s="526"/>
      <c r="CS377" s="526"/>
      <c r="CT377" s="526"/>
      <c r="CU377" s="526"/>
      <c r="CV377" s="526"/>
      <c r="CW377" s="526"/>
      <c r="CX377" s="526"/>
      <c r="CY377" s="526"/>
      <c r="CZ377" s="526"/>
      <c r="DA377" s="526"/>
      <c r="DB377" s="526"/>
      <c r="DC377" s="526"/>
      <c r="DD377" s="526"/>
      <c r="DE377" s="526"/>
      <c r="DF377" s="526"/>
      <c r="DG377" s="526"/>
      <c r="DH377" s="526"/>
      <c r="DI377" s="526"/>
      <c r="DJ377" s="526"/>
      <c r="DK377" s="526"/>
      <c r="DL377" s="526"/>
      <c r="DM377" s="526"/>
      <c r="DN377" s="526"/>
      <c r="DO377" s="526"/>
      <c r="DP377" s="526"/>
      <c r="DQ377" s="526"/>
      <c r="DR377" s="526"/>
      <c r="DS377" s="526"/>
      <c r="DT377" s="526"/>
      <c r="DU377" s="526"/>
      <c r="DV377" s="526"/>
      <c r="DW377" s="526"/>
      <c r="DX377" s="526"/>
      <c r="DY377" s="526"/>
      <c r="DZ377" s="526"/>
      <c r="EA377" s="526"/>
      <c r="EB377" s="526"/>
      <c r="EC377" s="526"/>
      <c r="ED377" s="526"/>
      <c r="EE377" s="526"/>
      <c r="EF377" s="526"/>
      <c r="EG377" s="526"/>
      <c r="EH377" s="526"/>
      <c r="EI377" s="526"/>
      <c r="EJ377" s="526"/>
      <c r="EK377" s="526"/>
      <c r="EL377" s="526"/>
      <c r="EM377" s="526"/>
      <c r="EN377" s="526"/>
      <c r="EO377" s="526"/>
      <c r="EP377" s="526"/>
      <c r="EQ377" s="526"/>
      <c r="ER377" s="526"/>
      <c r="ES377" s="526"/>
      <c r="ET377" s="526"/>
      <c r="EU377" s="526"/>
      <c r="EV377" s="526"/>
      <c r="EW377" s="526"/>
      <c r="EX377" s="526"/>
      <c r="EY377" s="526"/>
      <c r="EZ377" s="526"/>
      <c r="FA377" s="526"/>
      <c r="FB377" s="526"/>
      <c r="FC377" s="526"/>
      <c r="FD377" s="526"/>
      <c r="FE377" s="526"/>
      <c r="FF377" s="526"/>
      <c r="FG377" s="526"/>
      <c r="FH377" s="526"/>
      <c r="FI377" s="526"/>
      <c r="FJ377" s="526"/>
      <c r="FK377" s="526"/>
      <c r="FL377" s="526"/>
      <c r="FM377" s="526"/>
      <c r="FN377" s="526"/>
      <c r="FO377" s="526"/>
      <c r="FP377" s="526"/>
      <c r="FQ377" s="526"/>
      <c r="FR377" s="526"/>
      <c r="FS377" s="526"/>
      <c r="FT377" s="526"/>
      <c r="FU377" s="526"/>
      <c r="FV377" s="526"/>
      <c r="FW377" s="526"/>
      <c r="FX377" s="526"/>
      <c r="FY377" s="526"/>
      <c r="FZ377" s="526"/>
      <c r="GA377" s="526"/>
      <c r="GB377" s="526"/>
      <c r="GC377" s="526"/>
      <c r="GD377" s="526"/>
      <c r="GE377" s="526"/>
      <c r="GF377" s="526"/>
      <c r="GG377" s="526"/>
      <c r="GH377" s="526"/>
      <c r="GI377" s="526"/>
      <c r="GJ377" s="526"/>
      <c r="GK377" s="526"/>
      <c r="GL377" s="526"/>
      <c r="GM377" s="526"/>
      <c r="GN377" s="526"/>
      <c r="GO377" s="526"/>
      <c r="GP377" s="526"/>
      <c r="GQ377" s="526"/>
      <c r="GR377" s="526"/>
      <c r="GS377" s="526"/>
      <c r="GT377" s="526"/>
      <c r="GU377" s="526"/>
      <c r="GV377" s="526"/>
      <c r="GW377" s="526"/>
      <c r="GX377" s="526"/>
      <c r="GY377" s="526"/>
      <c r="GZ377" s="526"/>
      <c r="HA377" s="526"/>
      <c r="HB377" s="526"/>
      <c r="HC377" s="526"/>
      <c r="HD377" s="526"/>
      <c r="HE377" s="526"/>
      <c r="HF377" s="526"/>
      <c r="HG377" s="526"/>
      <c r="HH377" s="526"/>
      <c r="HI377" s="526"/>
      <c r="HJ377" s="526"/>
      <c r="HK377" s="526"/>
      <c r="HL377" s="526"/>
      <c r="HM377" s="526"/>
      <c r="HN377" s="526"/>
      <c r="HO377" s="526"/>
      <c r="HP377" s="526"/>
      <c r="HQ377" s="526"/>
      <c r="HR377" s="526"/>
      <c r="HS377" s="526"/>
      <c r="HT377" s="526"/>
      <c r="HU377" s="526"/>
      <c r="HV377" s="526"/>
      <c r="HW377" s="526"/>
      <c r="HX377" s="526"/>
      <c r="HY377" s="526"/>
      <c r="HZ377" s="526"/>
      <c r="IA377" s="526"/>
      <c r="IB377" s="526"/>
      <c r="IC377" s="526"/>
      <c r="ID377" s="526"/>
      <c r="IE377" s="526"/>
      <c r="IF377" s="526"/>
      <c r="IG377" s="526"/>
      <c r="IH377" s="526"/>
      <c r="II377" s="526"/>
      <c r="IJ377" s="526"/>
      <c r="IK377" s="526"/>
      <c r="IL377" s="526"/>
      <c r="IM377" s="526"/>
      <c r="IN377" s="526"/>
      <c r="IO377" s="526"/>
      <c r="IP377" s="526"/>
      <c r="IQ377" s="526"/>
      <c r="IR377" s="526"/>
      <c r="IS377" s="526"/>
      <c r="IT377" s="526"/>
      <c r="IU377" s="526"/>
      <c r="IV377" s="526"/>
      <c r="IW377" s="526"/>
      <c r="IX377" s="526"/>
      <c r="IY377" s="526"/>
      <c r="IZ377" s="526"/>
      <c r="JA377" s="526"/>
      <c r="JB377" s="526"/>
      <c r="JC377" s="526"/>
      <c r="JD377" s="526"/>
      <c r="JE377" s="526"/>
      <c r="JF377" s="526"/>
      <c r="JG377" s="526"/>
      <c r="JH377" s="526"/>
      <c r="JI377" s="526"/>
      <c r="JJ377" s="526"/>
      <c r="JK377" s="526"/>
      <c r="JL377" s="526"/>
      <c r="JM377" s="526"/>
      <c r="JN377" s="526"/>
      <c r="JO377" s="526"/>
      <c r="JP377" s="526"/>
      <c r="JQ377" s="526"/>
      <c r="JR377" s="526"/>
      <c r="JS377" s="526"/>
      <c r="JT377" s="526"/>
      <c r="JU377" s="526"/>
      <c r="JV377" s="526"/>
      <c r="JW377" s="526"/>
      <c r="JX377" s="526"/>
      <c r="JY377" s="526"/>
      <c r="JZ377" s="526"/>
      <c r="KA377" s="526"/>
      <c r="KB377" s="526"/>
      <c r="KC377" s="526"/>
      <c r="KD377" s="526"/>
      <c r="KE377" s="526"/>
      <c r="KF377" s="526"/>
      <c r="KG377" s="526"/>
      <c r="KH377" s="526"/>
      <c r="KI377" s="526"/>
      <c r="KJ377" s="526"/>
      <c r="KK377" s="526"/>
      <c r="KL377" s="526"/>
      <c r="KM377" s="526"/>
      <c r="KN377" s="526"/>
      <c r="KO377" s="526"/>
      <c r="KP377" s="526"/>
      <c r="KQ377" s="526"/>
      <c r="KR377" s="526"/>
      <c r="KS377" s="526"/>
      <c r="KT377" s="526"/>
      <c r="KU377" s="526"/>
      <c r="KV377" s="526"/>
      <c r="KW377" s="526"/>
      <c r="KX377" s="526"/>
      <c r="KY377" s="526"/>
      <c r="KZ377" s="526"/>
      <c r="LA377" s="526"/>
      <c r="LB377" s="526"/>
      <c r="LC377" s="526"/>
      <c r="LD377" s="526"/>
      <c r="LE377" s="526"/>
      <c r="LF377" s="526"/>
      <c r="LG377" s="526"/>
      <c r="LH377" s="526"/>
      <c r="LI377" s="526"/>
      <c r="LJ377" s="526"/>
      <c r="LK377" s="526"/>
      <c r="LL377" s="526"/>
      <c r="LM377" s="526"/>
      <c r="LN377" s="526"/>
      <c r="LO377" s="526"/>
      <c r="LP377" s="526"/>
      <c r="LQ377" s="526"/>
      <c r="LR377" s="526"/>
      <c r="LS377" s="526"/>
      <c r="LT377" s="526"/>
      <c r="LU377" s="526"/>
      <c r="LV377" s="526"/>
      <c r="LW377" s="526"/>
      <c r="LX377" s="526"/>
      <c r="LY377" s="526"/>
      <c r="LZ377" s="526"/>
      <c r="MA377" s="526"/>
      <c r="MB377" s="526"/>
      <c r="MC377" s="526"/>
      <c r="MD377" s="526"/>
      <c r="ME377" s="526"/>
      <c r="MF377" s="526"/>
      <c r="MG377" s="526"/>
      <c r="MH377" s="526"/>
      <c r="MI377" s="526"/>
      <c r="MJ377" s="526"/>
      <c r="MK377" s="526"/>
      <c r="ML377" s="526"/>
      <c r="MM377" s="526"/>
      <c r="MN377" s="526"/>
      <c r="MO377" s="526"/>
      <c r="MP377" s="526"/>
      <c r="MQ377" s="526"/>
      <c r="MR377" s="526"/>
      <c r="MS377" s="526"/>
      <c r="MT377" s="526"/>
      <c r="MU377" s="526"/>
      <c r="MV377" s="526"/>
      <c r="MW377" s="526"/>
      <c r="MX377" s="526"/>
      <c r="MY377" s="526"/>
      <c r="MZ377" s="526"/>
      <c r="NA377" s="526"/>
      <c r="NB377" s="526"/>
      <c r="NC377" s="526"/>
      <c r="ND377" s="526"/>
      <c r="NE377" s="526"/>
      <c r="NF377" s="526"/>
      <c r="NG377" s="526"/>
      <c r="NH377" s="526"/>
      <c r="NI377" s="526"/>
      <c r="NJ377" s="526"/>
      <c r="NK377" s="526"/>
      <c r="NL377" s="526"/>
      <c r="NM377" s="526"/>
      <c r="NN377" s="526"/>
      <c r="NO377" s="526"/>
      <c r="NP377" s="526"/>
      <c r="NQ377" s="526"/>
      <c r="NR377" s="526"/>
      <c r="NS377" s="526"/>
      <c r="NT377" s="526"/>
      <c r="NU377" s="526"/>
      <c r="NV377" s="526"/>
      <c r="NW377" s="526"/>
      <c r="NX377" s="526"/>
      <c r="NY377" s="526"/>
      <c r="NZ377" s="526"/>
      <c r="OA377" s="526"/>
      <c r="OB377" s="526"/>
      <c r="OC377" s="526"/>
      <c r="OD377" s="526"/>
      <c r="OE377" s="526"/>
      <c r="OF377" s="526"/>
      <c r="OG377" s="526"/>
      <c r="OH377" s="526"/>
      <c r="OI377" s="526"/>
      <c r="OJ377" s="526"/>
      <c r="OK377" s="526"/>
      <c r="OL377" s="526"/>
      <c r="OM377" s="526"/>
      <c r="ON377" s="526"/>
      <c r="OO377" s="526"/>
      <c r="OP377" s="526"/>
      <c r="OQ377" s="526"/>
      <c r="OR377" s="526"/>
      <c r="OS377" s="526"/>
      <c r="OT377" s="526"/>
      <c r="OU377" s="526"/>
      <c r="OV377" s="526"/>
      <c r="OW377" s="526"/>
      <c r="OX377" s="526"/>
      <c r="OY377" s="526"/>
      <c r="OZ377" s="526"/>
      <c r="PA377" s="526"/>
      <c r="PB377" s="526"/>
      <c r="PC377" s="526"/>
      <c r="PD377" s="526"/>
      <c r="PE377" s="526"/>
      <c r="PF377" s="526"/>
      <c r="PG377" s="526"/>
      <c r="PH377" s="526"/>
      <c r="PI377" s="526"/>
      <c r="PJ377" s="526"/>
      <c r="PK377" s="526"/>
      <c r="PL377" s="526"/>
      <c r="PM377" s="526"/>
      <c r="PN377" s="526"/>
      <c r="PO377" s="526"/>
      <c r="PP377" s="526"/>
      <c r="PQ377" s="526"/>
      <c r="PR377" s="526"/>
      <c r="PS377" s="526"/>
      <c r="PT377" s="526"/>
      <c r="PU377" s="526"/>
      <c r="PV377" s="526"/>
      <c r="PW377" s="526"/>
      <c r="PX377" s="526"/>
      <c r="PY377" s="526"/>
      <c r="PZ377" s="526"/>
      <c r="QA377" s="526"/>
      <c r="QB377" s="526"/>
      <c r="QC377" s="526"/>
      <c r="QD377" s="526"/>
      <c r="QE377" s="526"/>
      <c r="QF377" s="526"/>
      <c r="QG377" s="526"/>
      <c r="QH377" s="526"/>
      <c r="QI377" s="526"/>
      <c r="QJ377" s="526"/>
      <c r="QK377" s="526"/>
      <c r="QL377" s="526"/>
      <c r="QM377" s="526"/>
      <c r="QN377" s="526"/>
      <c r="QO377" s="526"/>
      <c r="QP377" s="526"/>
      <c r="QQ377" s="526"/>
      <c r="QR377" s="526"/>
      <c r="QS377" s="526"/>
      <c r="QT377" s="526"/>
      <c r="QU377" s="526"/>
      <c r="QV377" s="526"/>
      <c r="QW377" s="526"/>
      <c r="QX377" s="526"/>
      <c r="QY377" s="526"/>
      <c r="QZ377" s="526"/>
      <c r="RA377" s="526"/>
      <c r="RB377" s="526"/>
      <c r="RC377" s="526"/>
      <c r="RD377" s="526"/>
      <c r="RE377" s="526"/>
      <c r="RF377" s="526"/>
      <c r="RG377" s="526"/>
      <c r="RH377" s="526"/>
      <c r="RI377" s="526"/>
      <c r="RJ377" s="526"/>
      <c r="RK377" s="526"/>
      <c r="RL377" s="526"/>
      <c r="RM377" s="526"/>
      <c r="RN377" s="526"/>
      <c r="RO377" s="526"/>
      <c r="RP377" s="526"/>
      <c r="RQ377" s="526"/>
      <c r="RR377" s="526"/>
      <c r="RS377" s="526"/>
      <c r="RT377" s="526"/>
      <c r="RU377" s="526"/>
      <c r="RV377" s="526"/>
      <c r="RW377" s="526"/>
      <c r="RX377" s="526"/>
      <c r="RY377" s="526"/>
      <c r="RZ377" s="526"/>
      <c r="SA377" s="526"/>
      <c r="SB377" s="526"/>
      <c r="SC377" s="526"/>
      <c r="SD377" s="526"/>
      <c r="SE377" s="526"/>
      <c r="SF377" s="526"/>
      <c r="SG377" s="526"/>
      <c r="SH377" s="526"/>
      <c r="SI377" s="526"/>
      <c r="SJ377" s="526"/>
      <c r="SK377" s="526"/>
      <c r="SL377" s="526"/>
      <c r="SM377" s="526"/>
      <c r="SN377" s="526"/>
      <c r="SO377" s="526"/>
      <c r="SP377" s="526"/>
      <c r="SQ377" s="526"/>
      <c r="SR377" s="526"/>
      <c r="SS377" s="526"/>
      <c r="ST377" s="526"/>
      <c r="SU377" s="526"/>
      <c r="SV377" s="526"/>
      <c r="SW377" s="526"/>
      <c r="SX377" s="526"/>
      <c r="SY377" s="526"/>
      <c r="SZ377" s="526"/>
      <c r="TA377" s="526"/>
      <c r="TB377" s="526"/>
      <c r="TC377" s="526"/>
      <c r="TD377" s="526"/>
      <c r="TE377" s="526"/>
      <c r="TF377" s="526"/>
      <c r="TG377" s="526"/>
      <c r="TH377" s="526"/>
      <c r="TI377" s="526"/>
      <c r="TJ377" s="526"/>
      <c r="TK377" s="526"/>
      <c r="TL377" s="526"/>
      <c r="TM377" s="526"/>
      <c r="TN377" s="526"/>
      <c r="TO377" s="526"/>
      <c r="TP377" s="526"/>
      <c r="TQ377" s="526"/>
      <c r="TR377" s="526"/>
      <c r="TS377" s="526"/>
      <c r="TT377" s="526"/>
      <c r="TU377" s="526"/>
      <c r="TV377" s="526"/>
      <c r="TW377" s="526"/>
      <c r="TX377" s="526"/>
      <c r="TY377" s="526"/>
      <c r="TZ377" s="526"/>
      <c r="UA377" s="526"/>
      <c r="UB377" s="526"/>
      <c r="UC377" s="526"/>
      <c r="UD377" s="526"/>
      <c r="UE377" s="526"/>
      <c r="UF377" s="526"/>
      <c r="UG377" s="526"/>
      <c r="UH377" s="526"/>
      <c r="UI377" s="526"/>
      <c r="UJ377" s="526"/>
      <c r="UK377" s="526"/>
      <c r="UL377" s="526"/>
      <c r="UM377" s="526"/>
      <c r="UN377" s="526"/>
      <c r="UO377" s="526"/>
      <c r="UP377" s="526"/>
      <c r="UQ377" s="526"/>
      <c r="UR377" s="526"/>
      <c r="US377" s="526"/>
      <c r="UT377" s="526"/>
      <c r="UU377" s="526"/>
      <c r="UV377" s="526"/>
      <c r="UW377" s="526"/>
      <c r="UX377" s="526"/>
      <c r="UY377" s="526"/>
      <c r="UZ377" s="526"/>
      <c r="VA377" s="526"/>
      <c r="VB377" s="526"/>
      <c r="VC377" s="526"/>
      <c r="VD377" s="526"/>
      <c r="VE377" s="526"/>
      <c r="VF377" s="526"/>
      <c r="VG377" s="526"/>
      <c r="VH377" s="526"/>
      <c r="VI377" s="526"/>
      <c r="VJ377" s="526"/>
      <c r="VK377" s="526"/>
      <c r="VL377" s="526"/>
      <c r="VM377" s="526"/>
      <c r="VN377" s="526"/>
      <c r="VO377" s="526"/>
      <c r="VP377" s="526"/>
      <c r="VQ377" s="526"/>
      <c r="VR377" s="526"/>
      <c r="VS377" s="526"/>
      <c r="VT377" s="526"/>
      <c r="VU377" s="526"/>
      <c r="VV377" s="526"/>
      <c r="VW377" s="526"/>
      <c r="VX377" s="526"/>
      <c r="VY377" s="526"/>
      <c r="VZ377" s="526"/>
      <c r="WA377" s="526"/>
      <c r="WB377" s="526"/>
      <c r="WC377" s="526"/>
      <c r="WD377" s="526"/>
      <c r="WE377" s="526"/>
      <c r="WF377" s="526"/>
      <c r="WG377" s="526"/>
      <c r="WH377" s="526"/>
      <c r="WI377" s="526"/>
      <c r="WJ377" s="526"/>
      <c r="WK377" s="526"/>
      <c r="WL377" s="526"/>
      <c r="WM377" s="526"/>
      <c r="WN377" s="526"/>
      <c r="WO377" s="526"/>
      <c r="WP377" s="526"/>
      <c r="WQ377" s="526"/>
      <c r="WR377" s="526"/>
      <c r="WS377" s="526"/>
      <c r="WT377" s="526"/>
      <c r="WU377" s="526"/>
      <c r="WV377" s="526"/>
      <c r="WW377" s="526"/>
      <c r="WX377" s="526"/>
      <c r="WY377" s="526"/>
      <c r="WZ377" s="526"/>
      <c r="XA377" s="526"/>
      <c r="XB377" s="526"/>
      <c r="XC377" s="526"/>
      <c r="XD377" s="526"/>
      <c r="XE377" s="526"/>
      <c r="XF377" s="526"/>
      <c r="XG377" s="526"/>
      <c r="XH377" s="526"/>
      <c r="XI377" s="526"/>
      <c r="XJ377" s="526"/>
      <c r="XK377" s="526"/>
      <c r="XL377" s="526"/>
      <c r="XM377" s="526"/>
      <c r="XN377" s="526"/>
      <c r="XO377" s="526"/>
      <c r="XP377" s="526"/>
      <c r="XQ377" s="526"/>
      <c r="XR377" s="526"/>
      <c r="XS377" s="526"/>
      <c r="XT377" s="526"/>
      <c r="XU377" s="526"/>
      <c r="XV377" s="526"/>
      <c r="XW377" s="526"/>
      <c r="XX377" s="526"/>
      <c r="XY377" s="526"/>
      <c r="XZ377" s="526"/>
      <c r="YA377" s="526"/>
      <c r="YB377" s="526"/>
      <c r="YC377" s="526"/>
      <c r="YD377" s="526"/>
      <c r="YE377" s="526"/>
      <c r="YF377" s="526"/>
      <c r="YG377" s="526"/>
      <c r="YH377" s="526"/>
      <c r="YI377" s="526"/>
      <c r="YJ377" s="526"/>
      <c r="YK377" s="526"/>
      <c r="YL377" s="526"/>
      <c r="YM377" s="526"/>
      <c r="YN377" s="526"/>
      <c r="YO377" s="526"/>
      <c r="YP377" s="526"/>
      <c r="YQ377" s="526"/>
      <c r="YR377" s="526"/>
      <c r="YS377" s="526"/>
      <c r="YT377" s="526"/>
      <c r="YU377" s="526"/>
      <c r="YV377" s="526"/>
      <c r="YW377" s="526"/>
      <c r="YX377" s="526"/>
      <c r="YY377" s="526"/>
      <c r="YZ377" s="526"/>
      <c r="ZA377" s="526"/>
      <c r="ZB377" s="526"/>
      <c r="ZC377" s="526"/>
      <c r="ZD377" s="526"/>
      <c r="ZE377" s="526"/>
      <c r="ZF377" s="526"/>
      <c r="ZG377" s="526"/>
      <c r="ZH377" s="526"/>
      <c r="ZI377" s="526"/>
      <c r="ZJ377" s="526"/>
      <c r="ZK377" s="526"/>
      <c r="ZL377" s="526"/>
      <c r="ZM377" s="526"/>
      <c r="ZN377" s="526"/>
      <c r="ZO377" s="526"/>
      <c r="ZP377" s="526"/>
      <c r="ZQ377" s="526"/>
      <c r="ZR377" s="526"/>
      <c r="ZS377" s="526"/>
      <c r="ZT377" s="526"/>
      <c r="ZU377" s="526"/>
      <c r="ZV377" s="526"/>
      <c r="ZW377" s="526"/>
      <c r="ZX377" s="526"/>
      <c r="ZY377" s="526"/>
      <c r="ZZ377" s="526"/>
      <c r="AAA377" s="526"/>
      <c r="AAB377" s="526"/>
      <c r="AAC377" s="526"/>
      <c r="AAD377" s="526"/>
      <c r="AAE377" s="526"/>
      <c r="AAF377" s="526"/>
      <c r="AAG377" s="526"/>
      <c r="AAH377" s="526"/>
      <c r="AAI377" s="526"/>
      <c r="AAJ377" s="526"/>
      <c r="AAK377" s="526"/>
      <c r="AAL377" s="526"/>
      <c r="AAM377" s="526"/>
      <c r="AAN377" s="526"/>
      <c r="AAO377" s="526"/>
      <c r="AAP377" s="526"/>
      <c r="AAQ377" s="526"/>
      <c r="AAR377" s="526"/>
      <c r="AAS377" s="526"/>
      <c r="AAT377" s="526"/>
      <c r="AAU377" s="526"/>
      <c r="AAV377" s="526"/>
      <c r="AAW377" s="526"/>
      <c r="AAX377" s="526"/>
      <c r="AAY377" s="526"/>
      <c r="AAZ377" s="526"/>
      <c r="ABA377" s="526"/>
      <c r="ABB377" s="526"/>
      <c r="ABC377" s="526"/>
      <c r="ABD377" s="526"/>
      <c r="ABE377" s="526"/>
      <c r="ABF377" s="526"/>
      <c r="ABG377" s="526"/>
      <c r="ABH377" s="526"/>
      <c r="ABI377" s="526"/>
      <c r="ABJ377" s="526"/>
      <c r="ABK377" s="526"/>
      <c r="ABL377" s="526"/>
      <c r="ABM377" s="526"/>
      <c r="ABN377" s="526"/>
      <c r="ABO377" s="526"/>
      <c r="ABP377" s="526"/>
      <c r="ABQ377" s="526"/>
      <c r="ABR377" s="526"/>
      <c r="ABS377" s="526"/>
      <c r="ABT377" s="526"/>
      <c r="ABU377" s="526"/>
      <c r="ABV377" s="526"/>
      <c r="ABW377" s="526"/>
      <c r="ABX377" s="526"/>
      <c r="ABY377" s="526"/>
      <c r="ABZ377" s="526"/>
      <c r="ACA377" s="526"/>
      <c r="ACB377" s="526"/>
      <c r="ACC377" s="526"/>
      <c r="ACD377" s="526"/>
      <c r="ACE377" s="526"/>
      <c r="ACF377" s="526"/>
      <c r="ACG377" s="526"/>
      <c r="ACH377" s="526"/>
      <c r="ACI377" s="526"/>
      <c r="ACJ377" s="526"/>
      <c r="ACK377" s="526"/>
      <c r="ACL377" s="526"/>
      <c r="ACM377" s="526"/>
      <c r="ACN377" s="526"/>
      <c r="ACO377" s="526"/>
      <c r="ACP377" s="526"/>
      <c r="ACQ377" s="526"/>
      <c r="ACR377" s="526"/>
      <c r="ACS377" s="526"/>
      <c r="ACT377" s="526"/>
      <c r="ACU377" s="526"/>
      <c r="ACV377" s="526"/>
      <c r="ACW377" s="526"/>
      <c r="ACX377" s="526"/>
      <c r="ACY377" s="526"/>
      <c r="ACZ377" s="526"/>
      <c r="ADA377" s="526"/>
      <c r="ADB377" s="526"/>
      <c r="ADC377" s="526"/>
      <c r="ADD377" s="526"/>
      <c r="ADE377" s="526"/>
      <c r="ADF377" s="526"/>
      <c r="ADG377" s="526"/>
      <c r="ADH377" s="526"/>
      <c r="ADI377" s="526"/>
      <c r="ADJ377" s="526"/>
      <c r="ADK377" s="526"/>
      <c r="ADL377" s="526"/>
      <c r="ADM377" s="526"/>
      <c r="ADN377" s="526"/>
      <c r="ADO377" s="526"/>
      <c r="ADP377" s="526"/>
      <c r="ADQ377" s="526"/>
      <c r="ADR377" s="526"/>
      <c r="ADS377" s="526"/>
      <c r="ADT377" s="526"/>
      <c r="ADU377" s="526"/>
      <c r="ADV377" s="526"/>
      <c r="ADW377" s="526"/>
      <c r="ADX377" s="526"/>
      <c r="ADY377" s="526"/>
      <c r="ADZ377" s="526"/>
      <c r="AEA377" s="526"/>
      <c r="AEB377" s="526"/>
      <c r="AEC377" s="526"/>
      <c r="AED377" s="526"/>
      <c r="AEE377" s="526"/>
      <c r="AEF377" s="526"/>
      <c r="AEG377" s="526"/>
      <c r="AEH377" s="526"/>
      <c r="AEI377" s="526"/>
      <c r="AEJ377" s="526"/>
      <c r="AEK377" s="526"/>
      <c r="AEL377" s="526"/>
      <c r="AEM377" s="526"/>
      <c r="AEN377" s="526"/>
      <c r="AEO377" s="526"/>
      <c r="AEP377" s="526"/>
      <c r="AEQ377" s="526"/>
      <c r="AER377" s="526"/>
      <c r="AES377" s="526"/>
      <c r="AET377" s="526"/>
      <c r="AEU377" s="526"/>
      <c r="AEV377" s="526"/>
      <c r="AEW377" s="526"/>
      <c r="AEX377" s="526"/>
      <c r="AEY377" s="526"/>
      <c r="AEZ377" s="526"/>
      <c r="AFA377" s="526"/>
      <c r="AFB377" s="526"/>
      <c r="AFC377" s="526"/>
      <c r="AFD377" s="526"/>
      <c r="AFE377" s="526"/>
      <c r="AFF377" s="526"/>
      <c r="AFG377" s="526"/>
      <c r="AFH377" s="526"/>
      <c r="AFI377" s="526"/>
      <c r="AFJ377" s="526"/>
      <c r="AFK377" s="526"/>
      <c r="AFL377" s="526"/>
      <c r="AFM377" s="526"/>
      <c r="AFN377" s="526"/>
      <c r="AFO377" s="526"/>
      <c r="AFP377" s="526"/>
      <c r="AFQ377" s="526"/>
      <c r="AFR377" s="526"/>
      <c r="AFS377" s="526"/>
      <c r="AFT377" s="526"/>
      <c r="AFU377" s="526"/>
      <c r="AFV377" s="526"/>
      <c r="AFW377" s="526"/>
      <c r="AFX377" s="526"/>
      <c r="AFY377" s="526"/>
      <c r="AFZ377" s="526"/>
      <c r="AGA377" s="526"/>
      <c r="AGB377" s="526"/>
      <c r="AGC377" s="526"/>
      <c r="AGD377" s="526"/>
      <c r="AGE377" s="526"/>
      <c r="AGF377" s="526"/>
      <c r="AGG377" s="526"/>
      <c r="AGH377" s="526"/>
      <c r="AGI377" s="526"/>
      <c r="AGJ377" s="526"/>
      <c r="AGK377" s="526"/>
      <c r="AGL377" s="526"/>
      <c r="AGM377" s="526"/>
      <c r="AGN377" s="526"/>
      <c r="AGO377" s="526"/>
      <c r="AGP377" s="526"/>
      <c r="AGQ377" s="526"/>
      <c r="AGR377" s="526"/>
      <c r="AGS377" s="526"/>
      <c r="AGT377" s="526"/>
      <c r="AGU377" s="526"/>
      <c r="AGV377" s="526"/>
      <c r="AGW377" s="526"/>
      <c r="AGX377" s="526"/>
      <c r="AGY377" s="526"/>
      <c r="AGZ377" s="526"/>
      <c r="AHA377" s="526"/>
      <c r="AHB377" s="526"/>
      <c r="AHC377" s="526"/>
      <c r="AHD377" s="526"/>
      <c r="AHE377" s="526"/>
      <c r="AHF377" s="526"/>
      <c r="AHG377" s="526"/>
      <c r="AHH377" s="526"/>
      <c r="AHI377" s="526"/>
      <c r="AHJ377" s="526"/>
      <c r="AHK377" s="526"/>
      <c r="AHL377" s="526"/>
      <c r="AHM377" s="526"/>
      <c r="AHN377" s="526"/>
      <c r="AHO377" s="526"/>
      <c r="AHP377" s="526"/>
      <c r="AHQ377" s="526"/>
      <c r="AHR377" s="526"/>
      <c r="AHS377" s="526"/>
      <c r="AHT377" s="526"/>
      <c r="AHU377" s="526"/>
      <c r="AHV377" s="526"/>
      <c r="AHW377" s="526"/>
      <c r="AHX377" s="526"/>
      <c r="AHY377" s="526"/>
      <c r="AHZ377" s="526"/>
      <c r="AIA377" s="526"/>
      <c r="AIB377" s="526"/>
      <c r="AIC377" s="526"/>
      <c r="AID377" s="526"/>
      <c r="AIE377" s="526"/>
      <c r="AIF377" s="526"/>
      <c r="AIG377" s="526"/>
      <c r="AIH377" s="526"/>
      <c r="AII377" s="526"/>
      <c r="AIJ377" s="526"/>
      <c r="AIK377" s="526"/>
      <c r="AIL377" s="526"/>
      <c r="AIM377" s="526"/>
      <c r="AIN377" s="526"/>
      <c r="AIO377" s="526"/>
      <c r="AIP377" s="526"/>
      <c r="AIQ377" s="526"/>
      <c r="AIR377" s="526"/>
      <c r="AIS377" s="526"/>
      <c r="AIT377" s="526"/>
      <c r="AIU377" s="526"/>
      <c r="AIV377" s="526"/>
      <c r="AIW377" s="526"/>
      <c r="AIX377" s="526"/>
      <c r="AIY377" s="526"/>
      <c r="AIZ377" s="526"/>
      <c r="AJA377" s="526"/>
      <c r="AJB377" s="526"/>
      <c r="AJC377" s="526"/>
      <c r="AJD377" s="526"/>
      <c r="AJE377" s="526"/>
      <c r="AJF377" s="526"/>
      <c r="AJG377" s="526"/>
      <c r="AJH377" s="526"/>
      <c r="AJI377" s="526"/>
      <c r="AJJ377" s="526"/>
      <c r="AJK377" s="526"/>
      <c r="AJL377" s="526"/>
      <c r="AJM377" s="526"/>
      <c r="AJN377" s="526"/>
      <c r="AJO377" s="526"/>
      <c r="AJP377" s="526"/>
      <c r="AJQ377" s="526"/>
      <c r="AJR377" s="526"/>
      <c r="AJS377" s="526"/>
      <c r="AJT377" s="526"/>
      <c r="AJU377" s="526"/>
      <c r="AJV377" s="526"/>
      <c r="AJW377" s="526"/>
      <c r="AJX377" s="526"/>
      <c r="AJY377" s="526"/>
      <c r="AJZ377" s="526"/>
      <c r="AKA377" s="526"/>
      <c r="AKB377" s="526"/>
      <c r="AKC377" s="526"/>
      <c r="AKD377" s="526"/>
      <c r="AKE377" s="526"/>
      <c r="AKF377" s="526"/>
      <c r="AKG377" s="526"/>
      <c r="AKH377" s="526"/>
      <c r="AKI377" s="526"/>
      <c r="AKJ377" s="526"/>
      <c r="AKK377" s="526"/>
      <c r="AKL377" s="526"/>
      <c r="AKM377" s="526"/>
      <c r="AKN377" s="526"/>
      <c r="AKO377" s="526"/>
      <c r="AKP377" s="526"/>
      <c r="AKQ377" s="526"/>
      <c r="AKR377" s="526"/>
      <c r="AKS377" s="526"/>
      <c r="AKT377" s="526"/>
      <c r="AKU377" s="526"/>
      <c r="AKV377" s="526"/>
      <c r="AKW377" s="526"/>
      <c r="AKX377" s="526"/>
      <c r="AKY377" s="526"/>
      <c r="AKZ377" s="526"/>
      <c r="ALA377" s="526"/>
      <c r="ALB377" s="526"/>
      <c r="ALC377" s="526"/>
      <c r="ALD377" s="526"/>
      <c r="ALE377" s="526"/>
      <c r="ALF377" s="526"/>
      <c r="ALG377" s="526"/>
      <c r="ALH377" s="526"/>
      <c r="ALI377" s="526"/>
      <c r="ALJ377" s="526"/>
      <c r="ALK377" s="526"/>
      <c r="ALL377" s="526"/>
      <c r="ALM377" s="526"/>
      <c r="ALN377" s="526"/>
      <c r="ALO377" s="526"/>
      <c r="ALP377" s="526"/>
      <c r="ALQ377" s="526"/>
      <c r="ALR377" s="526"/>
      <c r="ALS377" s="526"/>
      <c r="ALT377" s="526"/>
      <c r="ALU377" s="526"/>
      <c r="ALV377" s="526"/>
      <c r="ALW377" s="526"/>
      <c r="ALX377" s="526"/>
      <c r="ALY377" s="526"/>
      <c r="ALZ377" s="526"/>
      <c r="AMA377" s="526"/>
      <c r="AMB377" s="526"/>
      <c r="AMC377" s="526"/>
      <c r="AMD377" s="526"/>
      <c r="AME377" s="526"/>
      <c r="AMF377" s="526"/>
      <c r="AMG377" s="526"/>
      <c r="AMH377" s="526"/>
      <c r="AMI377" s="526"/>
      <c r="AMJ377" s="526"/>
    </row>
    <row r="378" spans="1:1024" s="527" customFormat="1" ht="16.350000000000001" customHeight="1">
      <c r="A378" s="525"/>
      <c r="B378" s="526"/>
      <c r="C378" s="526"/>
      <c r="D378" s="526"/>
      <c r="E378" s="526"/>
      <c r="F378" s="526"/>
      <c r="G378" s="526"/>
      <c r="H378" s="526"/>
      <c r="I378" s="532"/>
      <c r="J378" s="532"/>
      <c r="K378" s="532"/>
      <c r="L378" s="532"/>
      <c r="M378" s="532"/>
      <c r="N378" s="538"/>
      <c r="O378" s="538">
        <f>④修繕履歴!I34</f>
        <v>2142000</v>
      </c>
      <c r="P378" s="759"/>
      <c r="Q378" s="532"/>
      <c r="R378" s="765">
        <f>④修繕履歴!M36</f>
        <v>17161</v>
      </c>
      <c r="S378" s="538"/>
      <c r="T378" s="538">
        <f>④修繕履歴!Q39</f>
        <v>55890</v>
      </c>
      <c r="U378" s="538">
        <f>④修繕履歴!S36</f>
        <v>3637440</v>
      </c>
      <c r="V378" s="538">
        <f>④修繕履歴!U35</f>
        <v>237600</v>
      </c>
      <c r="W378" s="538"/>
      <c r="X378" s="538"/>
      <c r="Y378" s="538"/>
      <c r="Z378" s="537"/>
      <c r="AA378" s="537"/>
      <c r="AB378" s="536">
        <f>④修繕履歴!AG37</f>
        <v>988900</v>
      </c>
      <c r="AC378" s="537"/>
      <c r="AD378" s="537"/>
      <c r="AE378" s="526"/>
      <c r="AF378" s="526"/>
      <c r="AG378" s="526"/>
      <c r="AH378" s="526"/>
      <c r="AI378" s="526"/>
      <c r="AJ378" s="526"/>
      <c r="AK378" s="526"/>
      <c r="AL378" s="526"/>
      <c r="AM378" s="526"/>
      <c r="AN378" s="526"/>
      <c r="AO378" s="526"/>
      <c r="AP378" s="526"/>
      <c r="AQ378" s="526"/>
      <c r="AR378" s="526"/>
      <c r="AS378" s="526"/>
      <c r="AT378" s="526"/>
      <c r="AU378" s="526"/>
      <c r="AV378" s="526"/>
      <c r="AW378" s="526"/>
      <c r="AX378" s="526"/>
      <c r="AY378" s="526"/>
      <c r="AZ378" s="526"/>
      <c r="BA378" s="526"/>
      <c r="BB378" s="526"/>
      <c r="BC378" s="526"/>
      <c r="BD378" s="526"/>
      <c r="BE378" s="526"/>
      <c r="BF378" s="526"/>
      <c r="BG378" s="526"/>
      <c r="BH378" s="526"/>
      <c r="BI378" s="526"/>
      <c r="BJ378" s="526"/>
      <c r="BK378" s="526"/>
      <c r="BL378" s="526"/>
      <c r="BM378" s="526"/>
      <c r="BN378" s="526"/>
      <c r="BO378" s="526"/>
      <c r="BP378" s="526"/>
      <c r="BQ378" s="526"/>
      <c r="BR378" s="526"/>
      <c r="BS378" s="526"/>
      <c r="BT378" s="526"/>
      <c r="BU378" s="526"/>
      <c r="BV378" s="526"/>
      <c r="BW378" s="526"/>
      <c r="BX378" s="526"/>
      <c r="BY378" s="526"/>
      <c r="BZ378" s="526"/>
      <c r="CA378" s="526"/>
      <c r="CB378" s="526"/>
      <c r="CC378" s="526"/>
      <c r="CD378" s="526"/>
      <c r="CE378" s="526"/>
      <c r="CF378" s="526"/>
      <c r="CG378" s="526"/>
      <c r="CH378" s="526"/>
      <c r="CI378" s="526"/>
      <c r="CJ378" s="526"/>
      <c r="CK378" s="526"/>
      <c r="CL378" s="526"/>
      <c r="CM378" s="526"/>
      <c r="CN378" s="526"/>
      <c r="CO378" s="526"/>
      <c r="CP378" s="526"/>
      <c r="CQ378" s="526"/>
      <c r="CR378" s="526"/>
      <c r="CS378" s="526"/>
      <c r="CT378" s="526"/>
      <c r="CU378" s="526"/>
      <c r="CV378" s="526"/>
      <c r="CW378" s="526"/>
      <c r="CX378" s="526"/>
      <c r="CY378" s="526"/>
      <c r="CZ378" s="526"/>
      <c r="DA378" s="526"/>
      <c r="DB378" s="526"/>
      <c r="DC378" s="526"/>
      <c r="DD378" s="526"/>
      <c r="DE378" s="526"/>
      <c r="DF378" s="526"/>
      <c r="DG378" s="526"/>
      <c r="DH378" s="526"/>
      <c r="DI378" s="526"/>
      <c r="DJ378" s="526"/>
      <c r="DK378" s="526"/>
      <c r="DL378" s="526"/>
      <c r="DM378" s="526"/>
      <c r="DN378" s="526"/>
      <c r="DO378" s="526"/>
      <c r="DP378" s="526"/>
      <c r="DQ378" s="526"/>
      <c r="DR378" s="526"/>
      <c r="DS378" s="526"/>
      <c r="DT378" s="526"/>
      <c r="DU378" s="526"/>
      <c r="DV378" s="526"/>
      <c r="DW378" s="526"/>
      <c r="DX378" s="526"/>
      <c r="DY378" s="526"/>
      <c r="DZ378" s="526"/>
      <c r="EA378" s="526"/>
      <c r="EB378" s="526"/>
      <c r="EC378" s="526"/>
      <c r="ED378" s="526"/>
      <c r="EE378" s="526"/>
      <c r="EF378" s="526"/>
      <c r="EG378" s="526"/>
      <c r="EH378" s="526"/>
      <c r="EI378" s="526"/>
      <c r="EJ378" s="526"/>
      <c r="EK378" s="526"/>
      <c r="EL378" s="526"/>
      <c r="EM378" s="526"/>
      <c r="EN378" s="526"/>
      <c r="EO378" s="526"/>
      <c r="EP378" s="526"/>
      <c r="EQ378" s="526"/>
      <c r="ER378" s="526"/>
      <c r="ES378" s="526"/>
      <c r="ET378" s="526"/>
      <c r="EU378" s="526"/>
      <c r="EV378" s="526"/>
      <c r="EW378" s="526"/>
      <c r="EX378" s="526"/>
      <c r="EY378" s="526"/>
      <c r="EZ378" s="526"/>
      <c r="FA378" s="526"/>
      <c r="FB378" s="526"/>
      <c r="FC378" s="526"/>
      <c r="FD378" s="526"/>
      <c r="FE378" s="526"/>
      <c r="FF378" s="526"/>
      <c r="FG378" s="526"/>
      <c r="FH378" s="526"/>
      <c r="FI378" s="526"/>
      <c r="FJ378" s="526"/>
      <c r="FK378" s="526"/>
      <c r="FL378" s="526"/>
      <c r="FM378" s="526"/>
      <c r="FN378" s="526"/>
      <c r="FO378" s="526"/>
      <c r="FP378" s="526"/>
      <c r="FQ378" s="526"/>
      <c r="FR378" s="526"/>
      <c r="FS378" s="526"/>
      <c r="FT378" s="526"/>
      <c r="FU378" s="526"/>
      <c r="FV378" s="526"/>
      <c r="FW378" s="526"/>
      <c r="FX378" s="526"/>
      <c r="FY378" s="526"/>
      <c r="FZ378" s="526"/>
      <c r="GA378" s="526"/>
      <c r="GB378" s="526"/>
      <c r="GC378" s="526"/>
      <c r="GD378" s="526"/>
      <c r="GE378" s="526"/>
      <c r="GF378" s="526"/>
      <c r="GG378" s="526"/>
      <c r="GH378" s="526"/>
      <c r="GI378" s="526"/>
      <c r="GJ378" s="526"/>
      <c r="GK378" s="526"/>
      <c r="GL378" s="526"/>
      <c r="GM378" s="526"/>
      <c r="GN378" s="526"/>
      <c r="GO378" s="526"/>
      <c r="GP378" s="526"/>
      <c r="GQ378" s="526"/>
      <c r="GR378" s="526"/>
      <c r="GS378" s="526"/>
      <c r="GT378" s="526"/>
      <c r="GU378" s="526"/>
      <c r="GV378" s="526"/>
      <c r="GW378" s="526"/>
      <c r="GX378" s="526"/>
      <c r="GY378" s="526"/>
      <c r="GZ378" s="526"/>
      <c r="HA378" s="526"/>
      <c r="HB378" s="526"/>
      <c r="HC378" s="526"/>
      <c r="HD378" s="526"/>
      <c r="HE378" s="526"/>
      <c r="HF378" s="526"/>
      <c r="HG378" s="526"/>
      <c r="HH378" s="526"/>
      <c r="HI378" s="526"/>
      <c r="HJ378" s="526"/>
      <c r="HK378" s="526"/>
      <c r="HL378" s="526"/>
      <c r="HM378" s="526"/>
      <c r="HN378" s="526"/>
      <c r="HO378" s="526"/>
      <c r="HP378" s="526"/>
      <c r="HQ378" s="526"/>
      <c r="HR378" s="526"/>
      <c r="HS378" s="526"/>
      <c r="HT378" s="526"/>
      <c r="HU378" s="526"/>
      <c r="HV378" s="526"/>
      <c r="HW378" s="526"/>
      <c r="HX378" s="526"/>
      <c r="HY378" s="526"/>
      <c r="HZ378" s="526"/>
      <c r="IA378" s="526"/>
      <c r="IB378" s="526"/>
      <c r="IC378" s="526"/>
      <c r="ID378" s="526"/>
      <c r="IE378" s="526"/>
      <c r="IF378" s="526"/>
      <c r="IG378" s="526"/>
      <c r="IH378" s="526"/>
      <c r="II378" s="526"/>
      <c r="IJ378" s="526"/>
      <c r="IK378" s="526"/>
      <c r="IL378" s="526"/>
      <c r="IM378" s="526"/>
      <c r="IN378" s="526"/>
      <c r="IO378" s="526"/>
      <c r="IP378" s="526"/>
      <c r="IQ378" s="526"/>
      <c r="IR378" s="526"/>
      <c r="IS378" s="526"/>
      <c r="IT378" s="526"/>
      <c r="IU378" s="526"/>
      <c r="IV378" s="526"/>
      <c r="IW378" s="526"/>
      <c r="IX378" s="526"/>
      <c r="IY378" s="526"/>
      <c r="IZ378" s="526"/>
      <c r="JA378" s="526"/>
      <c r="JB378" s="526"/>
      <c r="JC378" s="526"/>
      <c r="JD378" s="526"/>
      <c r="JE378" s="526"/>
      <c r="JF378" s="526"/>
      <c r="JG378" s="526"/>
      <c r="JH378" s="526"/>
      <c r="JI378" s="526"/>
      <c r="JJ378" s="526"/>
      <c r="JK378" s="526"/>
      <c r="JL378" s="526"/>
      <c r="JM378" s="526"/>
      <c r="JN378" s="526"/>
      <c r="JO378" s="526"/>
      <c r="JP378" s="526"/>
      <c r="JQ378" s="526"/>
      <c r="JR378" s="526"/>
      <c r="JS378" s="526"/>
      <c r="JT378" s="526"/>
      <c r="JU378" s="526"/>
      <c r="JV378" s="526"/>
      <c r="JW378" s="526"/>
      <c r="JX378" s="526"/>
      <c r="JY378" s="526"/>
      <c r="JZ378" s="526"/>
      <c r="KA378" s="526"/>
      <c r="KB378" s="526"/>
      <c r="KC378" s="526"/>
      <c r="KD378" s="526"/>
      <c r="KE378" s="526"/>
      <c r="KF378" s="526"/>
      <c r="KG378" s="526"/>
      <c r="KH378" s="526"/>
      <c r="KI378" s="526"/>
      <c r="KJ378" s="526"/>
      <c r="KK378" s="526"/>
      <c r="KL378" s="526"/>
      <c r="KM378" s="526"/>
      <c r="KN378" s="526"/>
      <c r="KO378" s="526"/>
      <c r="KP378" s="526"/>
      <c r="KQ378" s="526"/>
      <c r="KR378" s="526"/>
      <c r="KS378" s="526"/>
      <c r="KT378" s="526"/>
      <c r="KU378" s="526"/>
      <c r="KV378" s="526"/>
      <c r="KW378" s="526"/>
      <c r="KX378" s="526"/>
      <c r="KY378" s="526"/>
      <c r="KZ378" s="526"/>
      <c r="LA378" s="526"/>
      <c r="LB378" s="526"/>
      <c r="LC378" s="526"/>
      <c r="LD378" s="526"/>
      <c r="LE378" s="526"/>
      <c r="LF378" s="526"/>
      <c r="LG378" s="526"/>
      <c r="LH378" s="526"/>
      <c r="LI378" s="526"/>
      <c r="LJ378" s="526"/>
      <c r="LK378" s="526"/>
      <c r="LL378" s="526"/>
      <c r="LM378" s="526"/>
      <c r="LN378" s="526"/>
      <c r="LO378" s="526"/>
      <c r="LP378" s="526"/>
      <c r="LQ378" s="526"/>
      <c r="LR378" s="526"/>
      <c r="LS378" s="526"/>
      <c r="LT378" s="526"/>
      <c r="LU378" s="526"/>
      <c r="LV378" s="526"/>
      <c r="LW378" s="526"/>
      <c r="LX378" s="526"/>
      <c r="LY378" s="526"/>
      <c r="LZ378" s="526"/>
      <c r="MA378" s="526"/>
      <c r="MB378" s="526"/>
      <c r="MC378" s="526"/>
      <c r="MD378" s="526"/>
      <c r="ME378" s="526"/>
      <c r="MF378" s="526"/>
      <c r="MG378" s="526"/>
      <c r="MH378" s="526"/>
      <c r="MI378" s="526"/>
      <c r="MJ378" s="526"/>
      <c r="MK378" s="526"/>
      <c r="ML378" s="526"/>
      <c r="MM378" s="526"/>
      <c r="MN378" s="526"/>
      <c r="MO378" s="526"/>
      <c r="MP378" s="526"/>
      <c r="MQ378" s="526"/>
      <c r="MR378" s="526"/>
      <c r="MS378" s="526"/>
      <c r="MT378" s="526"/>
      <c r="MU378" s="526"/>
      <c r="MV378" s="526"/>
      <c r="MW378" s="526"/>
      <c r="MX378" s="526"/>
      <c r="MY378" s="526"/>
      <c r="MZ378" s="526"/>
      <c r="NA378" s="526"/>
      <c r="NB378" s="526"/>
      <c r="NC378" s="526"/>
      <c r="ND378" s="526"/>
      <c r="NE378" s="526"/>
      <c r="NF378" s="526"/>
      <c r="NG378" s="526"/>
      <c r="NH378" s="526"/>
      <c r="NI378" s="526"/>
      <c r="NJ378" s="526"/>
      <c r="NK378" s="526"/>
      <c r="NL378" s="526"/>
      <c r="NM378" s="526"/>
      <c r="NN378" s="526"/>
      <c r="NO378" s="526"/>
      <c r="NP378" s="526"/>
      <c r="NQ378" s="526"/>
      <c r="NR378" s="526"/>
      <c r="NS378" s="526"/>
      <c r="NT378" s="526"/>
      <c r="NU378" s="526"/>
      <c r="NV378" s="526"/>
      <c r="NW378" s="526"/>
      <c r="NX378" s="526"/>
      <c r="NY378" s="526"/>
      <c r="NZ378" s="526"/>
      <c r="OA378" s="526"/>
      <c r="OB378" s="526"/>
      <c r="OC378" s="526"/>
      <c r="OD378" s="526"/>
      <c r="OE378" s="526"/>
      <c r="OF378" s="526"/>
      <c r="OG378" s="526"/>
      <c r="OH378" s="526"/>
      <c r="OI378" s="526"/>
      <c r="OJ378" s="526"/>
      <c r="OK378" s="526"/>
      <c r="OL378" s="526"/>
      <c r="OM378" s="526"/>
      <c r="ON378" s="526"/>
      <c r="OO378" s="526"/>
      <c r="OP378" s="526"/>
      <c r="OQ378" s="526"/>
      <c r="OR378" s="526"/>
      <c r="OS378" s="526"/>
      <c r="OT378" s="526"/>
      <c r="OU378" s="526"/>
      <c r="OV378" s="526"/>
      <c r="OW378" s="526"/>
      <c r="OX378" s="526"/>
      <c r="OY378" s="526"/>
      <c r="OZ378" s="526"/>
      <c r="PA378" s="526"/>
      <c r="PB378" s="526"/>
      <c r="PC378" s="526"/>
      <c r="PD378" s="526"/>
      <c r="PE378" s="526"/>
      <c r="PF378" s="526"/>
      <c r="PG378" s="526"/>
      <c r="PH378" s="526"/>
      <c r="PI378" s="526"/>
      <c r="PJ378" s="526"/>
      <c r="PK378" s="526"/>
      <c r="PL378" s="526"/>
      <c r="PM378" s="526"/>
      <c r="PN378" s="526"/>
      <c r="PO378" s="526"/>
      <c r="PP378" s="526"/>
      <c r="PQ378" s="526"/>
      <c r="PR378" s="526"/>
      <c r="PS378" s="526"/>
      <c r="PT378" s="526"/>
      <c r="PU378" s="526"/>
      <c r="PV378" s="526"/>
      <c r="PW378" s="526"/>
      <c r="PX378" s="526"/>
      <c r="PY378" s="526"/>
      <c r="PZ378" s="526"/>
      <c r="QA378" s="526"/>
      <c r="QB378" s="526"/>
      <c r="QC378" s="526"/>
      <c r="QD378" s="526"/>
      <c r="QE378" s="526"/>
      <c r="QF378" s="526"/>
      <c r="QG378" s="526"/>
      <c r="QH378" s="526"/>
      <c r="QI378" s="526"/>
      <c r="QJ378" s="526"/>
      <c r="QK378" s="526"/>
      <c r="QL378" s="526"/>
      <c r="QM378" s="526"/>
      <c r="QN378" s="526"/>
      <c r="QO378" s="526"/>
      <c r="QP378" s="526"/>
      <c r="QQ378" s="526"/>
      <c r="QR378" s="526"/>
      <c r="QS378" s="526"/>
      <c r="QT378" s="526"/>
      <c r="QU378" s="526"/>
      <c r="QV378" s="526"/>
      <c r="QW378" s="526"/>
      <c r="QX378" s="526"/>
      <c r="QY378" s="526"/>
      <c r="QZ378" s="526"/>
      <c r="RA378" s="526"/>
      <c r="RB378" s="526"/>
      <c r="RC378" s="526"/>
      <c r="RD378" s="526"/>
      <c r="RE378" s="526"/>
      <c r="RF378" s="526"/>
      <c r="RG378" s="526"/>
      <c r="RH378" s="526"/>
      <c r="RI378" s="526"/>
      <c r="RJ378" s="526"/>
      <c r="RK378" s="526"/>
      <c r="RL378" s="526"/>
      <c r="RM378" s="526"/>
      <c r="RN378" s="526"/>
      <c r="RO378" s="526"/>
      <c r="RP378" s="526"/>
      <c r="RQ378" s="526"/>
      <c r="RR378" s="526"/>
      <c r="RS378" s="526"/>
      <c r="RT378" s="526"/>
      <c r="RU378" s="526"/>
      <c r="RV378" s="526"/>
      <c r="RW378" s="526"/>
      <c r="RX378" s="526"/>
      <c r="RY378" s="526"/>
      <c r="RZ378" s="526"/>
      <c r="SA378" s="526"/>
      <c r="SB378" s="526"/>
      <c r="SC378" s="526"/>
      <c r="SD378" s="526"/>
      <c r="SE378" s="526"/>
      <c r="SF378" s="526"/>
      <c r="SG378" s="526"/>
      <c r="SH378" s="526"/>
      <c r="SI378" s="526"/>
      <c r="SJ378" s="526"/>
      <c r="SK378" s="526"/>
      <c r="SL378" s="526"/>
      <c r="SM378" s="526"/>
      <c r="SN378" s="526"/>
      <c r="SO378" s="526"/>
      <c r="SP378" s="526"/>
      <c r="SQ378" s="526"/>
      <c r="SR378" s="526"/>
      <c r="SS378" s="526"/>
      <c r="ST378" s="526"/>
      <c r="SU378" s="526"/>
      <c r="SV378" s="526"/>
      <c r="SW378" s="526"/>
      <c r="SX378" s="526"/>
      <c r="SY378" s="526"/>
      <c r="SZ378" s="526"/>
      <c r="TA378" s="526"/>
      <c r="TB378" s="526"/>
      <c r="TC378" s="526"/>
      <c r="TD378" s="526"/>
      <c r="TE378" s="526"/>
      <c r="TF378" s="526"/>
      <c r="TG378" s="526"/>
      <c r="TH378" s="526"/>
      <c r="TI378" s="526"/>
      <c r="TJ378" s="526"/>
      <c r="TK378" s="526"/>
      <c r="TL378" s="526"/>
      <c r="TM378" s="526"/>
      <c r="TN378" s="526"/>
      <c r="TO378" s="526"/>
      <c r="TP378" s="526"/>
      <c r="TQ378" s="526"/>
      <c r="TR378" s="526"/>
      <c r="TS378" s="526"/>
      <c r="TT378" s="526"/>
      <c r="TU378" s="526"/>
      <c r="TV378" s="526"/>
      <c r="TW378" s="526"/>
      <c r="TX378" s="526"/>
      <c r="TY378" s="526"/>
      <c r="TZ378" s="526"/>
      <c r="UA378" s="526"/>
      <c r="UB378" s="526"/>
      <c r="UC378" s="526"/>
      <c r="UD378" s="526"/>
      <c r="UE378" s="526"/>
      <c r="UF378" s="526"/>
      <c r="UG378" s="526"/>
      <c r="UH378" s="526"/>
      <c r="UI378" s="526"/>
      <c r="UJ378" s="526"/>
      <c r="UK378" s="526"/>
      <c r="UL378" s="526"/>
      <c r="UM378" s="526"/>
      <c r="UN378" s="526"/>
      <c r="UO378" s="526"/>
      <c r="UP378" s="526"/>
      <c r="UQ378" s="526"/>
      <c r="UR378" s="526"/>
      <c r="US378" s="526"/>
      <c r="UT378" s="526"/>
      <c r="UU378" s="526"/>
      <c r="UV378" s="526"/>
      <c r="UW378" s="526"/>
      <c r="UX378" s="526"/>
      <c r="UY378" s="526"/>
      <c r="UZ378" s="526"/>
      <c r="VA378" s="526"/>
      <c r="VB378" s="526"/>
      <c r="VC378" s="526"/>
      <c r="VD378" s="526"/>
      <c r="VE378" s="526"/>
      <c r="VF378" s="526"/>
      <c r="VG378" s="526"/>
      <c r="VH378" s="526"/>
      <c r="VI378" s="526"/>
      <c r="VJ378" s="526"/>
      <c r="VK378" s="526"/>
      <c r="VL378" s="526"/>
      <c r="VM378" s="526"/>
      <c r="VN378" s="526"/>
      <c r="VO378" s="526"/>
      <c r="VP378" s="526"/>
      <c r="VQ378" s="526"/>
      <c r="VR378" s="526"/>
      <c r="VS378" s="526"/>
      <c r="VT378" s="526"/>
      <c r="VU378" s="526"/>
      <c r="VV378" s="526"/>
      <c r="VW378" s="526"/>
      <c r="VX378" s="526"/>
      <c r="VY378" s="526"/>
      <c r="VZ378" s="526"/>
      <c r="WA378" s="526"/>
      <c r="WB378" s="526"/>
      <c r="WC378" s="526"/>
      <c r="WD378" s="526"/>
      <c r="WE378" s="526"/>
      <c r="WF378" s="526"/>
      <c r="WG378" s="526"/>
      <c r="WH378" s="526"/>
      <c r="WI378" s="526"/>
      <c r="WJ378" s="526"/>
      <c r="WK378" s="526"/>
      <c r="WL378" s="526"/>
      <c r="WM378" s="526"/>
      <c r="WN378" s="526"/>
      <c r="WO378" s="526"/>
      <c r="WP378" s="526"/>
      <c r="WQ378" s="526"/>
      <c r="WR378" s="526"/>
      <c r="WS378" s="526"/>
      <c r="WT378" s="526"/>
      <c r="WU378" s="526"/>
      <c r="WV378" s="526"/>
      <c r="WW378" s="526"/>
      <c r="WX378" s="526"/>
      <c r="WY378" s="526"/>
      <c r="WZ378" s="526"/>
      <c r="XA378" s="526"/>
      <c r="XB378" s="526"/>
      <c r="XC378" s="526"/>
      <c r="XD378" s="526"/>
      <c r="XE378" s="526"/>
      <c r="XF378" s="526"/>
      <c r="XG378" s="526"/>
      <c r="XH378" s="526"/>
      <c r="XI378" s="526"/>
      <c r="XJ378" s="526"/>
      <c r="XK378" s="526"/>
      <c r="XL378" s="526"/>
      <c r="XM378" s="526"/>
      <c r="XN378" s="526"/>
      <c r="XO378" s="526"/>
      <c r="XP378" s="526"/>
      <c r="XQ378" s="526"/>
      <c r="XR378" s="526"/>
      <c r="XS378" s="526"/>
      <c r="XT378" s="526"/>
      <c r="XU378" s="526"/>
      <c r="XV378" s="526"/>
      <c r="XW378" s="526"/>
      <c r="XX378" s="526"/>
      <c r="XY378" s="526"/>
      <c r="XZ378" s="526"/>
      <c r="YA378" s="526"/>
      <c r="YB378" s="526"/>
      <c r="YC378" s="526"/>
      <c r="YD378" s="526"/>
      <c r="YE378" s="526"/>
      <c r="YF378" s="526"/>
      <c r="YG378" s="526"/>
      <c r="YH378" s="526"/>
      <c r="YI378" s="526"/>
      <c r="YJ378" s="526"/>
      <c r="YK378" s="526"/>
      <c r="YL378" s="526"/>
      <c r="YM378" s="526"/>
      <c r="YN378" s="526"/>
      <c r="YO378" s="526"/>
      <c r="YP378" s="526"/>
      <c r="YQ378" s="526"/>
      <c r="YR378" s="526"/>
      <c r="YS378" s="526"/>
      <c r="YT378" s="526"/>
      <c r="YU378" s="526"/>
      <c r="YV378" s="526"/>
      <c r="YW378" s="526"/>
      <c r="YX378" s="526"/>
      <c r="YY378" s="526"/>
      <c r="YZ378" s="526"/>
      <c r="ZA378" s="526"/>
      <c r="ZB378" s="526"/>
      <c r="ZC378" s="526"/>
      <c r="ZD378" s="526"/>
      <c r="ZE378" s="526"/>
      <c r="ZF378" s="526"/>
      <c r="ZG378" s="526"/>
      <c r="ZH378" s="526"/>
      <c r="ZI378" s="526"/>
      <c r="ZJ378" s="526"/>
      <c r="ZK378" s="526"/>
      <c r="ZL378" s="526"/>
      <c r="ZM378" s="526"/>
      <c r="ZN378" s="526"/>
      <c r="ZO378" s="526"/>
      <c r="ZP378" s="526"/>
      <c r="ZQ378" s="526"/>
      <c r="ZR378" s="526"/>
      <c r="ZS378" s="526"/>
      <c r="ZT378" s="526"/>
      <c r="ZU378" s="526"/>
      <c r="ZV378" s="526"/>
      <c r="ZW378" s="526"/>
      <c r="ZX378" s="526"/>
      <c r="ZY378" s="526"/>
      <c r="ZZ378" s="526"/>
      <c r="AAA378" s="526"/>
      <c r="AAB378" s="526"/>
      <c r="AAC378" s="526"/>
      <c r="AAD378" s="526"/>
      <c r="AAE378" s="526"/>
      <c r="AAF378" s="526"/>
      <c r="AAG378" s="526"/>
      <c r="AAH378" s="526"/>
      <c r="AAI378" s="526"/>
      <c r="AAJ378" s="526"/>
      <c r="AAK378" s="526"/>
      <c r="AAL378" s="526"/>
      <c r="AAM378" s="526"/>
      <c r="AAN378" s="526"/>
      <c r="AAO378" s="526"/>
      <c r="AAP378" s="526"/>
      <c r="AAQ378" s="526"/>
      <c r="AAR378" s="526"/>
      <c r="AAS378" s="526"/>
      <c r="AAT378" s="526"/>
      <c r="AAU378" s="526"/>
      <c r="AAV378" s="526"/>
      <c r="AAW378" s="526"/>
      <c r="AAX378" s="526"/>
      <c r="AAY378" s="526"/>
      <c r="AAZ378" s="526"/>
      <c r="ABA378" s="526"/>
      <c r="ABB378" s="526"/>
      <c r="ABC378" s="526"/>
      <c r="ABD378" s="526"/>
      <c r="ABE378" s="526"/>
      <c r="ABF378" s="526"/>
      <c r="ABG378" s="526"/>
      <c r="ABH378" s="526"/>
      <c r="ABI378" s="526"/>
      <c r="ABJ378" s="526"/>
      <c r="ABK378" s="526"/>
      <c r="ABL378" s="526"/>
      <c r="ABM378" s="526"/>
      <c r="ABN378" s="526"/>
      <c r="ABO378" s="526"/>
      <c r="ABP378" s="526"/>
      <c r="ABQ378" s="526"/>
      <c r="ABR378" s="526"/>
      <c r="ABS378" s="526"/>
      <c r="ABT378" s="526"/>
      <c r="ABU378" s="526"/>
      <c r="ABV378" s="526"/>
      <c r="ABW378" s="526"/>
      <c r="ABX378" s="526"/>
      <c r="ABY378" s="526"/>
      <c r="ABZ378" s="526"/>
      <c r="ACA378" s="526"/>
      <c r="ACB378" s="526"/>
      <c r="ACC378" s="526"/>
      <c r="ACD378" s="526"/>
      <c r="ACE378" s="526"/>
      <c r="ACF378" s="526"/>
      <c r="ACG378" s="526"/>
      <c r="ACH378" s="526"/>
      <c r="ACI378" s="526"/>
      <c r="ACJ378" s="526"/>
      <c r="ACK378" s="526"/>
      <c r="ACL378" s="526"/>
      <c r="ACM378" s="526"/>
      <c r="ACN378" s="526"/>
      <c r="ACO378" s="526"/>
      <c r="ACP378" s="526"/>
      <c r="ACQ378" s="526"/>
      <c r="ACR378" s="526"/>
      <c r="ACS378" s="526"/>
      <c r="ACT378" s="526"/>
      <c r="ACU378" s="526"/>
      <c r="ACV378" s="526"/>
      <c r="ACW378" s="526"/>
      <c r="ACX378" s="526"/>
      <c r="ACY378" s="526"/>
      <c r="ACZ378" s="526"/>
      <c r="ADA378" s="526"/>
      <c r="ADB378" s="526"/>
      <c r="ADC378" s="526"/>
      <c r="ADD378" s="526"/>
      <c r="ADE378" s="526"/>
      <c r="ADF378" s="526"/>
      <c r="ADG378" s="526"/>
      <c r="ADH378" s="526"/>
      <c r="ADI378" s="526"/>
      <c r="ADJ378" s="526"/>
      <c r="ADK378" s="526"/>
      <c r="ADL378" s="526"/>
      <c r="ADM378" s="526"/>
      <c r="ADN378" s="526"/>
      <c r="ADO378" s="526"/>
      <c r="ADP378" s="526"/>
      <c r="ADQ378" s="526"/>
      <c r="ADR378" s="526"/>
      <c r="ADS378" s="526"/>
      <c r="ADT378" s="526"/>
      <c r="ADU378" s="526"/>
      <c r="ADV378" s="526"/>
      <c r="ADW378" s="526"/>
      <c r="ADX378" s="526"/>
      <c r="ADY378" s="526"/>
      <c r="ADZ378" s="526"/>
      <c r="AEA378" s="526"/>
      <c r="AEB378" s="526"/>
      <c r="AEC378" s="526"/>
      <c r="AED378" s="526"/>
      <c r="AEE378" s="526"/>
      <c r="AEF378" s="526"/>
      <c r="AEG378" s="526"/>
      <c r="AEH378" s="526"/>
      <c r="AEI378" s="526"/>
      <c r="AEJ378" s="526"/>
      <c r="AEK378" s="526"/>
      <c r="AEL378" s="526"/>
      <c r="AEM378" s="526"/>
      <c r="AEN378" s="526"/>
      <c r="AEO378" s="526"/>
      <c r="AEP378" s="526"/>
      <c r="AEQ378" s="526"/>
      <c r="AER378" s="526"/>
      <c r="AES378" s="526"/>
      <c r="AET378" s="526"/>
      <c r="AEU378" s="526"/>
      <c r="AEV378" s="526"/>
      <c r="AEW378" s="526"/>
      <c r="AEX378" s="526"/>
      <c r="AEY378" s="526"/>
      <c r="AEZ378" s="526"/>
      <c r="AFA378" s="526"/>
      <c r="AFB378" s="526"/>
      <c r="AFC378" s="526"/>
      <c r="AFD378" s="526"/>
      <c r="AFE378" s="526"/>
      <c r="AFF378" s="526"/>
      <c r="AFG378" s="526"/>
      <c r="AFH378" s="526"/>
      <c r="AFI378" s="526"/>
      <c r="AFJ378" s="526"/>
      <c r="AFK378" s="526"/>
      <c r="AFL378" s="526"/>
      <c r="AFM378" s="526"/>
      <c r="AFN378" s="526"/>
      <c r="AFO378" s="526"/>
      <c r="AFP378" s="526"/>
      <c r="AFQ378" s="526"/>
      <c r="AFR378" s="526"/>
      <c r="AFS378" s="526"/>
      <c r="AFT378" s="526"/>
      <c r="AFU378" s="526"/>
      <c r="AFV378" s="526"/>
      <c r="AFW378" s="526"/>
      <c r="AFX378" s="526"/>
      <c r="AFY378" s="526"/>
      <c r="AFZ378" s="526"/>
      <c r="AGA378" s="526"/>
      <c r="AGB378" s="526"/>
      <c r="AGC378" s="526"/>
      <c r="AGD378" s="526"/>
      <c r="AGE378" s="526"/>
      <c r="AGF378" s="526"/>
      <c r="AGG378" s="526"/>
      <c r="AGH378" s="526"/>
      <c r="AGI378" s="526"/>
      <c r="AGJ378" s="526"/>
      <c r="AGK378" s="526"/>
      <c r="AGL378" s="526"/>
      <c r="AGM378" s="526"/>
      <c r="AGN378" s="526"/>
      <c r="AGO378" s="526"/>
      <c r="AGP378" s="526"/>
      <c r="AGQ378" s="526"/>
      <c r="AGR378" s="526"/>
      <c r="AGS378" s="526"/>
      <c r="AGT378" s="526"/>
      <c r="AGU378" s="526"/>
      <c r="AGV378" s="526"/>
      <c r="AGW378" s="526"/>
      <c r="AGX378" s="526"/>
      <c r="AGY378" s="526"/>
      <c r="AGZ378" s="526"/>
      <c r="AHA378" s="526"/>
      <c r="AHB378" s="526"/>
      <c r="AHC378" s="526"/>
      <c r="AHD378" s="526"/>
      <c r="AHE378" s="526"/>
      <c r="AHF378" s="526"/>
      <c r="AHG378" s="526"/>
      <c r="AHH378" s="526"/>
      <c r="AHI378" s="526"/>
      <c r="AHJ378" s="526"/>
      <c r="AHK378" s="526"/>
      <c r="AHL378" s="526"/>
      <c r="AHM378" s="526"/>
      <c r="AHN378" s="526"/>
      <c r="AHO378" s="526"/>
      <c r="AHP378" s="526"/>
      <c r="AHQ378" s="526"/>
      <c r="AHR378" s="526"/>
      <c r="AHS378" s="526"/>
      <c r="AHT378" s="526"/>
      <c r="AHU378" s="526"/>
      <c r="AHV378" s="526"/>
      <c r="AHW378" s="526"/>
      <c r="AHX378" s="526"/>
      <c r="AHY378" s="526"/>
      <c r="AHZ378" s="526"/>
      <c r="AIA378" s="526"/>
      <c r="AIB378" s="526"/>
      <c r="AIC378" s="526"/>
      <c r="AID378" s="526"/>
      <c r="AIE378" s="526"/>
      <c r="AIF378" s="526"/>
      <c r="AIG378" s="526"/>
      <c r="AIH378" s="526"/>
      <c r="AII378" s="526"/>
      <c r="AIJ378" s="526"/>
      <c r="AIK378" s="526"/>
      <c r="AIL378" s="526"/>
      <c r="AIM378" s="526"/>
      <c r="AIN378" s="526"/>
      <c r="AIO378" s="526"/>
      <c r="AIP378" s="526"/>
      <c r="AIQ378" s="526"/>
      <c r="AIR378" s="526"/>
      <c r="AIS378" s="526"/>
      <c r="AIT378" s="526"/>
      <c r="AIU378" s="526"/>
      <c r="AIV378" s="526"/>
      <c r="AIW378" s="526"/>
      <c r="AIX378" s="526"/>
      <c r="AIY378" s="526"/>
      <c r="AIZ378" s="526"/>
      <c r="AJA378" s="526"/>
      <c r="AJB378" s="526"/>
      <c r="AJC378" s="526"/>
      <c r="AJD378" s="526"/>
      <c r="AJE378" s="526"/>
      <c r="AJF378" s="526"/>
      <c r="AJG378" s="526"/>
      <c r="AJH378" s="526"/>
      <c r="AJI378" s="526"/>
      <c r="AJJ378" s="526"/>
      <c r="AJK378" s="526"/>
      <c r="AJL378" s="526"/>
      <c r="AJM378" s="526"/>
      <c r="AJN378" s="526"/>
      <c r="AJO378" s="526"/>
      <c r="AJP378" s="526"/>
      <c r="AJQ378" s="526"/>
      <c r="AJR378" s="526"/>
      <c r="AJS378" s="526"/>
      <c r="AJT378" s="526"/>
      <c r="AJU378" s="526"/>
      <c r="AJV378" s="526"/>
      <c r="AJW378" s="526"/>
      <c r="AJX378" s="526"/>
      <c r="AJY378" s="526"/>
      <c r="AJZ378" s="526"/>
      <c r="AKA378" s="526"/>
      <c r="AKB378" s="526"/>
      <c r="AKC378" s="526"/>
      <c r="AKD378" s="526"/>
      <c r="AKE378" s="526"/>
      <c r="AKF378" s="526"/>
      <c r="AKG378" s="526"/>
      <c r="AKH378" s="526"/>
      <c r="AKI378" s="526"/>
      <c r="AKJ378" s="526"/>
      <c r="AKK378" s="526"/>
      <c r="AKL378" s="526"/>
      <c r="AKM378" s="526"/>
      <c r="AKN378" s="526"/>
      <c r="AKO378" s="526"/>
      <c r="AKP378" s="526"/>
      <c r="AKQ378" s="526"/>
      <c r="AKR378" s="526"/>
      <c r="AKS378" s="526"/>
      <c r="AKT378" s="526"/>
      <c r="AKU378" s="526"/>
      <c r="AKV378" s="526"/>
      <c r="AKW378" s="526"/>
      <c r="AKX378" s="526"/>
      <c r="AKY378" s="526"/>
      <c r="AKZ378" s="526"/>
      <c r="ALA378" s="526"/>
      <c r="ALB378" s="526"/>
      <c r="ALC378" s="526"/>
      <c r="ALD378" s="526"/>
      <c r="ALE378" s="526"/>
      <c r="ALF378" s="526"/>
      <c r="ALG378" s="526"/>
      <c r="ALH378" s="526"/>
      <c r="ALI378" s="526"/>
      <c r="ALJ378" s="526"/>
      <c r="ALK378" s="526"/>
      <c r="ALL378" s="526"/>
      <c r="ALM378" s="526"/>
      <c r="ALN378" s="526"/>
      <c r="ALO378" s="526"/>
      <c r="ALP378" s="526"/>
      <c r="ALQ378" s="526"/>
      <c r="ALR378" s="526"/>
      <c r="ALS378" s="526"/>
      <c r="ALT378" s="526"/>
      <c r="ALU378" s="526"/>
      <c r="ALV378" s="526"/>
      <c r="ALW378" s="526"/>
      <c r="ALX378" s="526"/>
      <c r="ALY378" s="526"/>
      <c r="ALZ378" s="526"/>
      <c r="AMA378" s="526"/>
      <c r="AMB378" s="526"/>
      <c r="AMC378" s="526"/>
      <c r="AMD378" s="526"/>
      <c r="AME378" s="526"/>
      <c r="AMF378" s="526"/>
      <c r="AMG378" s="526"/>
      <c r="AMH378" s="526"/>
      <c r="AMI378" s="526"/>
      <c r="AMJ378" s="526"/>
    </row>
    <row r="379" spans="1:1024" s="527" customFormat="1" ht="16.350000000000001" customHeight="1">
      <c r="A379" s="525"/>
      <c r="B379" s="526"/>
      <c r="C379" s="526"/>
      <c r="D379" s="526"/>
      <c r="E379" s="526"/>
      <c r="F379" s="526"/>
      <c r="G379" s="526"/>
      <c r="H379" s="526"/>
      <c r="I379" s="532"/>
      <c r="J379" s="532"/>
      <c r="K379" s="532"/>
      <c r="L379" s="532"/>
      <c r="M379" s="532"/>
      <c r="N379" s="538">
        <f>④修繕履歴!G38</f>
        <v>903000</v>
      </c>
      <c r="O379" s="538">
        <f>④修繕履歴!I38</f>
        <v>670950</v>
      </c>
      <c r="P379" s="759"/>
      <c r="Q379" s="532"/>
      <c r="R379" s="765"/>
      <c r="S379" s="538"/>
      <c r="T379" s="538">
        <f>④修繕履歴!Q40</f>
        <v>361260</v>
      </c>
      <c r="U379" s="538"/>
      <c r="V379" s="538"/>
      <c r="W379" s="538"/>
      <c r="X379" s="538"/>
      <c r="Y379" s="538"/>
      <c r="Z379" s="537"/>
      <c r="AA379" s="537">
        <f>④修繕履歴!AE35</f>
        <v>4222900</v>
      </c>
      <c r="AB379" s="536">
        <f>④修繕履歴!AG38</f>
        <v>4301000</v>
      </c>
      <c r="AC379" s="537"/>
      <c r="AD379" s="537"/>
      <c r="AE379" s="526"/>
      <c r="AF379" s="526"/>
      <c r="AG379" s="526"/>
      <c r="AH379" s="526"/>
      <c r="AI379" s="526"/>
      <c r="AJ379" s="526"/>
      <c r="AK379" s="526"/>
      <c r="AL379" s="526"/>
      <c r="AM379" s="526"/>
      <c r="AN379" s="526"/>
      <c r="AO379" s="526"/>
      <c r="AP379" s="526"/>
      <c r="AQ379" s="526"/>
      <c r="AR379" s="526"/>
      <c r="AS379" s="526"/>
      <c r="AT379" s="526"/>
      <c r="AU379" s="526"/>
      <c r="AV379" s="526"/>
      <c r="AW379" s="526"/>
      <c r="AX379" s="526"/>
      <c r="AY379" s="526"/>
      <c r="AZ379" s="526"/>
      <c r="BA379" s="526"/>
      <c r="BB379" s="526"/>
      <c r="BC379" s="526"/>
      <c r="BD379" s="526"/>
      <c r="BE379" s="526"/>
      <c r="BF379" s="526"/>
      <c r="BG379" s="526"/>
      <c r="BH379" s="526"/>
      <c r="BI379" s="526"/>
      <c r="BJ379" s="526"/>
      <c r="BK379" s="526"/>
      <c r="BL379" s="526"/>
      <c r="BM379" s="526"/>
      <c r="BN379" s="526"/>
      <c r="BO379" s="526"/>
      <c r="BP379" s="526"/>
      <c r="BQ379" s="526"/>
      <c r="BR379" s="526"/>
      <c r="BS379" s="526"/>
      <c r="BT379" s="526"/>
      <c r="BU379" s="526"/>
      <c r="BV379" s="526"/>
      <c r="BW379" s="526"/>
      <c r="BX379" s="526"/>
      <c r="BY379" s="526"/>
      <c r="BZ379" s="526"/>
      <c r="CA379" s="526"/>
      <c r="CB379" s="526"/>
      <c r="CC379" s="526"/>
      <c r="CD379" s="526"/>
      <c r="CE379" s="526"/>
      <c r="CF379" s="526"/>
      <c r="CG379" s="526"/>
      <c r="CH379" s="526"/>
      <c r="CI379" s="526"/>
      <c r="CJ379" s="526"/>
      <c r="CK379" s="526"/>
      <c r="CL379" s="526"/>
      <c r="CM379" s="526"/>
      <c r="CN379" s="526"/>
      <c r="CO379" s="526"/>
      <c r="CP379" s="526"/>
      <c r="CQ379" s="526"/>
      <c r="CR379" s="526"/>
      <c r="CS379" s="526"/>
      <c r="CT379" s="526"/>
      <c r="CU379" s="526"/>
      <c r="CV379" s="526"/>
      <c r="CW379" s="526"/>
      <c r="CX379" s="526"/>
      <c r="CY379" s="526"/>
      <c r="CZ379" s="526"/>
      <c r="DA379" s="526"/>
      <c r="DB379" s="526"/>
      <c r="DC379" s="526"/>
      <c r="DD379" s="526"/>
      <c r="DE379" s="526"/>
      <c r="DF379" s="526"/>
      <c r="DG379" s="526"/>
      <c r="DH379" s="526"/>
      <c r="DI379" s="526"/>
      <c r="DJ379" s="526"/>
      <c r="DK379" s="526"/>
      <c r="DL379" s="526"/>
      <c r="DM379" s="526"/>
      <c r="DN379" s="526"/>
      <c r="DO379" s="526"/>
      <c r="DP379" s="526"/>
      <c r="DQ379" s="526"/>
      <c r="DR379" s="526"/>
      <c r="DS379" s="526"/>
      <c r="DT379" s="526"/>
      <c r="DU379" s="526"/>
      <c r="DV379" s="526"/>
      <c r="DW379" s="526"/>
      <c r="DX379" s="526"/>
      <c r="DY379" s="526"/>
      <c r="DZ379" s="526"/>
      <c r="EA379" s="526"/>
      <c r="EB379" s="526"/>
      <c r="EC379" s="526"/>
      <c r="ED379" s="526"/>
      <c r="EE379" s="526"/>
      <c r="EF379" s="526"/>
      <c r="EG379" s="526"/>
      <c r="EH379" s="526"/>
      <c r="EI379" s="526"/>
      <c r="EJ379" s="526"/>
      <c r="EK379" s="526"/>
      <c r="EL379" s="526"/>
      <c r="EM379" s="526"/>
      <c r="EN379" s="526"/>
      <c r="EO379" s="526"/>
      <c r="EP379" s="526"/>
      <c r="EQ379" s="526"/>
      <c r="ER379" s="526"/>
      <c r="ES379" s="526"/>
      <c r="ET379" s="526"/>
      <c r="EU379" s="526"/>
      <c r="EV379" s="526"/>
      <c r="EW379" s="526"/>
      <c r="EX379" s="526"/>
      <c r="EY379" s="526"/>
      <c r="EZ379" s="526"/>
      <c r="FA379" s="526"/>
      <c r="FB379" s="526"/>
      <c r="FC379" s="526"/>
      <c r="FD379" s="526"/>
      <c r="FE379" s="526"/>
      <c r="FF379" s="526"/>
      <c r="FG379" s="526"/>
      <c r="FH379" s="526"/>
      <c r="FI379" s="526"/>
      <c r="FJ379" s="526"/>
      <c r="FK379" s="526"/>
      <c r="FL379" s="526"/>
      <c r="FM379" s="526"/>
      <c r="FN379" s="526"/>
      <c r="FO379" s="526"/>
      <c r="FP379" s="526"/>
      <c r="FQ379" s="526"/>
      <c r="FR379" s="526"/>
      <c r="FS379" s="526"/>
      <c r="FT379" s="526"/>
      <c r="FU379" s="526"/>
      <c r="FV379" s="526"/>
      <c r="FW379" s="526"/>
      <c r="FX379" s="526"/>
      <c r="FY379" s="526"/>
      <c r="FZ379" s="526"/>
      <c r="GA379" s="526"/>
      <c r="GB379" s="526"/>
      <c r="GC379" s="526"/>
      <c r="GD379" s="526"/>
      <c r="GE379" s="526"/>
      <c r="GF379" s="526"/>
      <c r="GG379" s="526"/>
      <c r="GH379" s="526"/>
      <c r="GI379" s="526"/>
      <c r="GJ379" s="526"/>
      <c r="GK379" s="526"/>
      <c r="GL379" s="526"/>
      <c r="GM379" s="526"/>
      <c r="GN379" s="526"/>
      <c r="GO379" s="526"/>
      <c r="GP379" s="526"/>
      <c r="GQ379" s="526"/>
      <c r="GR379" s="526"/>
      <c r="GS379" s="526"/>
      <c r="GT379" s="526"/>
      <c r="GU379" s="526"/>
      <c r="GV379" s="526"/>
      <c r="GW379" s="526"/>
      <c r="GX379" s="526"/>
      <c r="GY379" s="526"/>
      <c r="GZ379" s="526"/>
      <c r="HA379" s="526"/>
      <c r="HB379" s="526"/>
      <c r="HC379" s="526"/>
      <c r="HD379" s="526"/>
      <c r="HE379" s="526"/>
      <c r="HF379" s="526"/>
      <c r="HG379" s="526"/>
      <c r="HH379" s="526"/>
      <c r="HI379" s="526"/>
      <c r="HJ379" s="526"/>
      <c r="HK379" s="526"/>
      <c r="HL379" s="526"/>
      <c r="HM379" s="526"/>
      <c r="HN379" s="526"/>
      <c r="HO379" s="526"/>
      <c r="HP379" s="526"/>
      <c r="HQ379" s="526"/>
      <c r="HR379" s="526"/>
      <c r="HS379" s="526"/>
      <c r="HT379" s="526"/>
      <c r="HU379" s="526"/>
      <c r="HV379" s="526"/>
      <c r="HW379" s="526"/>
      <c r="HX379" s="526"/>
      <c r="HY379" s="526"/>
      <c r="HZ379" s="526"/>
      <c r="IA379" s="526"/>
      <c r="IB379" s="526"/>
      <c r="IC379" s="526"/>
      <c r="ID379" s="526"/>
      <c r="IE379" s="526"/>
      <c r="IF379" s="526"/>
      <c r="IG379" s="526"/>
      <c r="IH379" s="526"/>
      <c r="II379" s="526"/>
      <c r="IJ379" s="526"/>
      <c r="IK379" s="526"/>
      <c r="IL379" s="526"/>
      <c r="IM379" s="526"/>
      <c r="IN379" s="526"/>
      <c r="IO379" s="526"/>
      <c r="IP379" s="526"/>
      <c r="IQ379" s="526"/>
      <c r="IR379" s="526"/>
      <c r="IS379" s="526"/>
      <c r="IT379" s="526"/>
      <c r="IU379" s="526"/>
      <c r="IV379" s="526"/>
      <c r="IW379" s="526"/>
      <c r="IX379" s="526"/>
      <c r="IY379" s="526"/>
      <c r="IZ379" s="526"/>
      <c r="JA379" s="526"/>
      <c r="JB379" s="526"/>
      <c r="JC379" s="526"/>
      <c r="JD379" s="526"/>
      <c r="JE379" s="526"/>
      <c r="JF379" s="526"/>
      <c r="JG379" s="526"/>
      <c r="JH379" s="526"/>
      <c r="JI379" s="526"/>
      <c r="JJ379" s="526"/>
      <c r="JK379" s="526"/>
      <c r="JL379" s="526"/>
      <c r="JM379" s="526"/>
      <c r="JN379" s="526"/>
      <c r="JO379" s="526"/>
      <c r="JP379" s="526"/>
      <c r="JQ379" s="526"/>
      <c r="JR379" s="526"/>
      <c r="JS379" s="526"/>
      <c r="JT379" s="526"/>
      <c r="JU379" s="526"/>
      <c r="JV379" s="526"/>
      <c r="JW379" s="526"/>
      <c r="JX379" s="526"/>
      <c r="JY379" s="526"/>
      <c r="JZ379" s="526"/>
      <c r="KA379" s="526"/>
      <c r="KB379" s="526"/>
      <c r="KC379" s="526"/>
      <c r="KD379" s="526"/>
      <c r="KE379" s="526"/>
      <c r="KF379" s="526"/>
      <c r="KG379" s="526"/>
      <c r="KH379" s="526"/>
      <c r="KI379" s="526"/>
      <c r="KJ379" s="526"/>
      <c r="KK379" s="526"/>
      <c r="KL379" s="526"/>
      <c r="KM379" s="526"/>
      <c r="KN379" s="526"/>
      <c r="KO379" s="526"/>
      <c r="KP379" s="526"/>
      <c r="KQ379" s="526"/>
      <c r="KR379" s="526"/>
      <c r="KS379" s="526"/>
      <c r="KT379" s="526"/>
      <c r="KU379" s="526"/>
      <c r="KV379" s="526"/>
      <c r="KW379" s="526"/>
      <c r="KX379" s="526"/>
      <c r="KY379" s="526"/>
      <c r="KZ379" s="526"/>
      <c r="LA379" s="526"/>
      <c r="LB379" s="526"/>
      <c r="LC379" s="526"/>
      <c r="LD379" s="526"/>
      <c r="LE379" s="526"/>
      <c r="LF379" s="526"/>
      <c r="LG379" s="526"/>
      <c r="LH379" s="526"/>
      <c r="LI379" s="526"/>
      <c r="LJ379" s="526"/>
      <c r="LK379" s="526"/>
      <c r="LL379" s="526"/>
      <c r="LM379" s="526"/>
      <c r="LN379" s="526"/>
      <c r="LO379" s="526"/>
      <c r="LP379" s="526"/>
      <c r="LQ379" s="526"/>
      <c r="LR379" s="526"/>
      <c r="LS379" s="526"/>
      <c r="LT379" s="526"/>
      <c r="LU379" s="526"/>
      <c r="LV379" s="526"/>
      <c r="LW379" s="526"/>
      <c r="LX379" s="526"/>
      <c r="LY379" s="526"/>
      <c r="LZ379" s="526"/>
      <c r="MA379" s="526"/>
      <c r="MB379" s="526"/>
      <c r="MC379" s="526"/>
      <c r="MD379" s="526"/>
      <c r="ME379" s="526"/>
      <c r="MF379" s="526"/>
      <c r="MG379" s="526"/>
      <c r="MH379" s="526"/>
      <c r="MI379" s="526"/>
      <c r="MJ379" s="526"/>
      <c r="MK379" s="526"/>
      <c r="ML379" s="526"/>
      <c r="MM379" s="526"/>
      <c r="MN379" s="526"/>
      <c r="MO379" s="526"/>
      <c r="MP379" s="526"/>
      <c r="MQ379" s="526"/>
      <c r="MR379" s="526"/>
      <c r="MS379" s="526"/>
      <c r="MT379" s="526"/>
      <c r="MU379" s="526"/>
      <c r="MV379" s="526"/>
      <c r="MW379" s="526"/>
      <c r="MX379" s="526"/>
      <c r="MY379" s="526"/>
      <c r="MZ379" s="526"/>
      <c r="NA379" s="526"/>
      <c r="NB379" s="526"/>
      <c r="NC379" s="526"/>
      <c r="ND379" s="526"/>
      <c r="NE379" s="526"/>
      <c r="NF379" s="526"/>
      <c r="NG379" s="526"/>
      <c r="NH379" s="526"/>
      <c r="NI379" s="526"/>
      <c r="NJ379" s="526"/>
      <c r="NK379" s="526"/>
      <c r="NL379" s="526"/>
      <c r="NM379" s="526"/>
      <c r="NN379" s="526"/>
      <c r="NO379" s="526"/>
      <c r="NP379" s="526"/>
      <c r="NQ379" s="526"/>
      <c r="NR379" s="526"/>
      <c r="NS379" s="526"/>
      <c r="NT379" s="526"/>
      <c r="NU379" s="526"/>
      <c r="NV379" s="526"/>
      <c r="NW379" s="526"/>
      <c r="NX379" s="526"/>
      <c r="NY379" s="526"/>
      <c r="NZ379" s="526"/>
      <c r="OA379" s="526"/>
      <c r="OB379" s="526"/>
      <c r="OC379" s="526"/>
      <c r="OD379" s="526"/>
      <c r="OE379" s="526"/>
      <c r="OF379" s="526"/>
      <c r="OG379" s="526"/>
      <c r="OH379" s="526"/>
      <c r="OI379" s="526"/>
      <c r="OJ379" s="526"/>
      <c r="OK379" s="526"/>
      <c r="OL379" s="526"/>
      <c r="OM379" s="526"/>
      <c r="ON379" s="526"/>
      <c r="OO379" s="526"/>
      <c r="OP379" s="526"/>
      <c r="OQ379" s="526"/>
      <c r="OR379" s="526"/>
      <c r="OS379" s="526"/>
      <c r="OT379" s="526"/>
      <c r="OU379" s="526"/>
      <c r="OV379" s="526"/>
      <c r="OW379" s="526"/>
      <c r="OX379" s="526"/>
      <c r="OY379" s="526"/>
      <c r="OZ379" s="526"/>
      <c r="PA379" s="526"/>
      <c r="PB379" s="526"/>
      <c r="PC379" s="526"/>
      <c r="PD379" s="526"/>
      <c r="PE379" s="526"/>
      <c r="PF379" s="526"/>
      <c r="PG379" s="526"/>
      <c r="PH379" s="526"/>
      <c r="PI379" s="526"/>
      <c r="PJ379" s="526"/>
      <c r="PK379" s="526"/>
      <c r="PL379" s="526"/>
      <c r="PM379" s="526"/>
      <c r="PN379" s="526"/>
      <c r="PO379" s="526"/>
      <c r="PP379" s="526"/>
      <c r="PQ379" s="526"/>
      <c r="PR379" s="526"/>
      <c r="PS379" s="526"/>
      <c r="PT379" s="526"/>
      <c r="PU379" s="526"/>
      <c r="PV379" s="526"/>
      <c r="PW379" s="526"/>
      <c r="PX379" s="526"/>
      <c r="PY379" s="526"/>
      <c r="PZ379" s="526"/>
      <c r="QA379" s="526"/>
      <c r="QB379" s="526"/>
      <c r="QC379" s="526"/>
      <c r="QD379" s="526"/>
      <c r="QE379" s="526"/>
      <c r="QF379" s="526"/>
      <c r="QG379" s="526"/>
      <c r="QH379" s="526"/>
      <c r="QI379" s="526"/>
      <c r="QJ379" s="526"/>
      <c r="QK379" s="526"/>
      <c r="QL379" s="526"/>
      <c r="QM379" s="526"/>
      <c r="QN379" s="526"/>
      <c r="QO379" s="526"/>
      <c r="QP379" s="526"/>
      <c r="QQ379" s="526"/>
      <c r="QR379" s="526"/>
      <c r="QS379" s="526"/>
      <c r="QT379" s="526"/>
      <c r="QU379" s="526"/>
      <c r="QV379" s="526"/>
      <c r="QW379" s="526"/>
      <c r="QX379" s="526"/>
      <c r="QY379" s="526"/>
      <c r="QZ379" s="526"/>
      <c r="RA379" s="526"/>
      <c r="RB379" s="526"/>
      <c r="RC379" s="526"/>
      <c r="RD379" s="526"/>
      <c r="RE379" s="526"/>
      <c r="RF379" s="526"/>
      <c r="RG379" s="526"/>
      <c r="RH379" s="526"/>
      <c r="RI379" s="526"/>
      <c r="RJ379" s="526"/>
      <c r="RK379" s="526"/>
      <c r="RL379" s="526"/>
      <c r="RM379" s="526"/>
      <c r="RN379" s="526"/>
      <c r="RO379" s="526"/>
      <c r="RP379" s="526"/>
      <c r="RQ379" s="526"/>
      <c r="RR379" s="526"/>
      <c r="RS379" s="526"/>
      <c r="RT379" s="526"/>
      <c r="RU379" s="526"/>
      <c r="RV379" s="526"/>
      <c r="RW379" s="526"/>
      <c r="RX379" s="526"/>
      <c r="RY379" s="526"/>
      <c r="RZ379" s="526"/>
      <c r="SA379" s="526"/>
      <c r="SB379" s="526"/>
      <c r="SC379" s="526"/>
      <c r="SD379" s="526"/>
      <c r="SE379" s="526"/>
      <c r="SF379" s="526"/>
      <c r="SG379" s="526"/>
      <c r="SH379" s="526"/>
      <c r="SI379" s="526"/>
      <c r="SJ379" s="526"/>
      <c r="SK379" s="526"/>
      <c r="SL379" s="526"/>
      <c r="SM379" s="526"/>
      <c r="SN379" s="526"/>
      <c r="SO379" s="526"/>
      <c r="SP379" s="526"/>
      <c r="SQ379" s="526"/>
      <c r="SR379" s="526"/>
      <c r="SS379" s="526"/>
      <c r="ST379" s="526"/>
      <c r="SU379" s="526"/>
      <c r="SV379" s="526"/>
      <c r="SW379" s="526"/>
      <c r="SX379" s="526"/>
      <c r="SY379" s="526"/>
      <c r="SZ379" s="526"/>
      <c r="TA379" s="526"/>
      <c r="TB379" s="526"/>
      <c r="TC379" s="526"/>
      <c r="TD379" s="526"/>
      <c r="TE379" s="526"/>
      <c r="TF379" s="526"/>
      <c r="TG379" s="526"/>
      <c r="TH379" s="526"/>
      <c r="TI379" s="526"/>
      <c r="TJ379" s="526"/>
      <c r="TK379" s="526"/>
      <c r="TL379" s="526"/>
      <c r="TM379" s="526"/>
      <c r="TN379" s="526"/>
      <c r="TO379" s="526"/>
      <c r="TP379" s="526"/>
      <c r="TQ379" s="526"/>
      <c r="TR379" s="526"/>
      <c r="TS379" s="526"/>
      <c r="TT379" s="526"/>
      <c r="TU379" s="526"/>
      <c r="TV379" s="526"/>
      <c r="TW379" s="526"/>
      <c r="TX379" s="526"/>
      <c r="TY379" s="526"/>
      <c r="TZ379" s="526"/>
      <c r="UA379" s="526"/>
      <c r="UB379" s="526"/>
      <c r="UC379" s="526"/>
      <c r="UD379" s="526"/>
      <c r="UE379" s="526"/>
      <c r="UF379" s="526"/>
      <c r="UG379" s="526"/>
      <c r="UH379" s="526"/>
      <c r="UI379" s="526"/>
      <c r="UJ379" s="526"/>
      <c r="UK379" s="526"/>
      <c r="UL379" s="526"/>
      <c r="UM379" s="526"/>
      <c r="UN379" s="526"/>
      <c r="UO379" s="526"/>
      <c r="UP379" s="526"/>
      <c r="UQ379" s="526"/>
      <c r="UR379" s="526"/>
      <c r="US379" s="526"/>
      <c r="UT379" s="526"/>
      <c r="UU379" s="526"/>
      <c r="UV379" s="526"/>
      <c r="UW379" s="526"/>
      <c r="UX379" s="526"/>
      <c r="UY379" s="526"/>
      <c r="UZ379" s="526"/>
      <c r="VA379" s="526"/>
      <c r="VB379" s="526"/>
      <c r="VC379" s="526"/>
      <c r="VD379" s="526"/>
      <c r="VE379" s="526"/>
      <c r="VF379" s="526"/>
      <c r="VG379" s="526"/>
      <c r="VH379" s="526"/>
      <c r="VI379" s="526"/>
      <c r="VJ379" s="526"/>
      <c r="VK379" s="526"/>
      <c r="VL379" s="526"/>
      <c r="VM379" s="526"/>
      <c r="VN379" s="526"/>
      <c r="VO379" s="526"/>
      <c r="VP379" s="526"/>
      <c r="VQ379" s="526"/>
      <c r="VR379" s="526"/>
      <c r="VS379" s="526"/>
      <c r="VT379" s="526"/>
      <c r="VU379" s="526"/>
      <c r="VV379" s="526"/>
      <c r="VW379" s="526"/>
      <c r="VX379" s="526"/>
      <c r="VY379" s="526"/>
      <c r="VZ379" s="526"/>
      <c r="WA379" s="526"/>
      <c r="WB379" s="526"/>
      <c r="WC379" s="526"/>
      <c r="WD379" s="526"/>
      <c r="WE379" s="526"/>
      <c r="WF379" s="526"/>
      <c r="WG379" s="526"/>
      <c r="WH379" s="526"/>
      <c r="WI379" s="526"/>
      <c r="WJ379" s="526"/>
      <c r="WK379" s="526"/>
      <c r="WL379" s="526"/>
      <c r="WM379" s="526"/>
      <c r="WN379" s="526"/>
      <c r="WO379" s="526"/>
      <c r="WP379" s="526"/>
      <c r="WQ379" s="526"/>
      <c r="WR379" s="526"/>
      <c r="WS379" s="526"/>
      <c r="WT379" s="526"/>
      <c r="WU379" s="526"/>
      <c r="WV379" s="526"/>
      <c r="WW379" s="526"/>
      <c r="WX379" s="526"/>
      <c r="WY379" s="526"/>
      <c r="WZ379" s="526"/>
      <c r="XA379" s="526"/>
      <c r="XB379" s="526"/>
      <c r="XC379" s="526"/>
      <c r="XD379" s="526"/>
      <c r="XE379" s="526"/>
      <c r="XF379" s="526"/>
      <c r="XG379" s="526"/>
      <c r="XH379" s="526"/>
      <c r="XI379" s="526"/>
      <c r="XJ379" s="526"/>
      <c r="XK379" s="526"/>
      <c r="XL379" s="526"/>
      <c r="XM379" s="526"/>
      <c r="XN379" s="526"/>
      <c r="XO379" s="526"/>
      <c r="XP379" s="526"/>
      <c r="XQ379" s="526"/>
      <c r="XR379" s="526"/>
      <c r="XS379" s="526"/>
      <c r="XT379" s="526"/>
      <c r="XU379" s="526"/>
      <c r="XV379" s="526"/>
      <c r="XW379" s="526"/>
      <c r="XX379" s="526"/>
      <c r="XY379" s="526"/>
      <c r="XZ379" s="526"/>
      <c r="YA379" s="526"/>
      <c r="YB379" s="526"/>
      <c r="YC379" s="526"/>
      <c r="YD379" s="526"/>
      <c r="YE379" s="526"/>
      <c r="YF379" s="526"/>
      <c r="YG379" s="526"/>
      <c r="YH379" s="526"/>
      <c r="YI379" s="526"/>
      <c r="YJ379" s="526"/>
      <c r="YK379" s="526"/>
      <c r="YL379" s="526"/>
      <c r="YM379" s="526"/>
      <c r="YN379" s="526"/>
      <c r="YO379" s="526"/>
      <c r="YP379" s="526"/>
      <c r="YQ379" s="526"/>
      <c r="YR379" s="526"/>
      <c r="YS379" s="526"/>
      <c r="YT379" s="526"/>
      <c r="YU379" s="526"/>
      <c r="YV379" s="526"/>
      <c r="YW379" s="526"/>
      <c r="YX379" s="526"/>
      <c r="YY379" s="526"/>
      <c r="YZ379" s="526"/>
      <c r="ZA379" s="526"/>
      <c r="ZB379" s="526"/>
      <c r="ZC379" s="526"/>
      <c r="ZD379" s="526"/>
      <c r="ZE379" s="526"/>
      <c r="ZF379" s="526"/>
      <c r="ZG379" s="526"/>
      <c r="ZH379" s="526"/>
      <c r="ZI379" s="526"/>
      <c r="ZJ379" s="526"/>
      <c r="ZK379" s="526"/>
      <c r="ZL379" s="526"/>
      <c r="ZM379" s="526"/>
      <c r="ZN379" s="526"/>
      <c r="ZO379" s="526"/>
      <c r="ZP379" s="526"/>
      <c r="ZQ379" s="526"/>
      <c r="ZR379" s="526"/>
      <c r="ZS379" s="526"/>
      <c r="ZT379" s="526"/>
      <c r="ZU379" s="526"/>
      <c r="ZV379" s="526"/>
      <c r="ZW379" s="526"/>
      <c r="ZX379" s="526"/>
      <c r="ZY379" s="526"/>
      <c r="ZZ379" s="526"/>
      <c r="AAA379" s="526"/>
      <c r="AAB379" s="526"/>
      <c r="AAC379" s="526"/>
      <c r="AAD379" s="526"/>
      <c r="AAE379" s="526"/>
      <c r="AAF379" s="526"/>
      <c r="AAG379" s="526"/>
      <c r="AAH379" s="526"/>
      <c r="AAI379" s="526"/>
      <c r="AAJ379" s="526"/>
      <c r="AAK379" s="526"/>
      <c r="AAL379" s="526"/>
      <c r="AAM379" s="526"/>
      <c r="AAN379" s="526"/>
      <c r="AAO379" s="526"/>
      <c r="AAP379" s="526"/>
      <c r="AAQ379" s="526"/>
      <c r="AAR379" s="526"/>
      <c r="AAS379" s="526"/>
      <c r="AAT379" s="526"/>
      <c r="AAU379" s="526"/>
      <c r="AAV379" s="526"/>
      <c r="AAW379" s="526"/>
      <c r="AAX379" s="526"/>
      <c r="AAY379" s="526"/>
      <c r="AAZ379" s="526"/>
      <c r="ABA379" s="526"/>
      <c r="ABB379" s="526"/>
      <c r="ABC379" s="526"/>
      <c r="ABD379" s="526"/>
      <c r="ABE379" s="526"/>
      <c r="ABF379" s="526"/>
      <c r="ABG379" s="526"/>
      <c r="ABH379" s="526"/>
      <c r="ABI379" s="526"/>
      <c r="ABJ379" s="526"/>
      <c r="ABK379" s="526"/>
      <c r="ABL379" s="526"/>
      <c r="ABM379" s="526"/>
      <c r="ABN379" s="526"/>
      <c r="ABO379" s="526"/>
      <c r="ABP379" s="526"/>
      <c r="ABQ379" s="526"/>
      <c r="ABR379" s="526"/>
      <c r="ABS379" s="526"/>
      <c r="ABT379" s="526"/>
      <c r="ABU379" s="526"/>
      <c r="ABV379" s="526"/>
      <c r="ABW379" s="526"/>
      <c r="ABX379" s="526"/>
      <c r="ABY379" s="526"/>
      <c r="ABZ379" s="526"/>
      <c r="ACA379" s="526"/>
      <c r="ACB379" s="526"/>
      <c r="ACC379" s="526"/>
      <c r="ACD379" s="526"/>
      <c r="ACE379" s="526"/>
      <c r="ACF379" s="526"/>
      <c r="ACG379" s="526"/>
      <c r="ACH379" s="526"/>
      <c r="ACI379" s="526"/>
      <c r="ACJ379" s="526"/>
      <c r="ACK379" s="526"/>
      <c r="ACL379" s="526"/>
      <c r="ACM379" s="526"/>
      <c r="ACN379" s="526"/>
      <c r="ACO379" s="526"/>
      <c r="ACP379" s="526"/>
      <c r="ACQ379" s="526"/>
      <c r="ACR379" s="526"/>
      <c r="ACS379" s="526"/>
      <c r="ACT379" s="526"/>
      <c r="ACU379" s="526"/>
      <c r="ACV379" s="526"/>
      <c r="ACW379" s="526"/>
      <c r="ACX379" s="526"/>
      <c r="ACY379" s="526"/>
      <c r="ACZ379" s="526"/>
      <c r="ADA379" s="526"/>
      <c r="ADB379" s="526"/>
      <c r="ADC379" s="526"/>
      <c r="ADD379" s="526"/>
      <c r="ADE379" s="526"/>
      <c r="ADF379" s="526"/>
      <c r="ADG379" s="526"/>
      <c r="ADH379" s="526"/>
      <c r="ADI379" s="526"/>
      <c r="ADJ379" s="526"/>
      <c r="ADK379" s="526"/>
      <c r="ADL379" s="526"/>
      <c r="ADM379" s="526"/>
      <c r="ADN379" s="526"/>
      <c r="ADO379" s="526"/>
      <c r="ADP379" s="526"/>
      <c r="ADQ379" s="526"/>
      <c r="ADR379" s="526"/>
      <c r="ADS379" s="526"/>
      <c r="ADT379" s="526"/>
      <c r="ADU379" s="526"/>
      <c r="ADV379" s="526"/>
      <c r="ADW379" s="526"/>
      <c r="ADX379" s="526"/>
      <c r="ADY379" s="526"/>
      <c r="ADZ379" s="526"/>
      <c r="AEA379" s="526"/>
      <c r="AEB379" s="526"/>
      <c r="AEC379" s="526"/>
      <c r="AED379" s="526"/>
      <c r="AEE379" s="526"/>
      <c r="AEF379" s="526"/>
      <c r="AEG379" s="526"/>
      <c r="AEH379" s="526"/>
      <c r="AEI379" s="526"/>
      <c r="AEJ379" s="526"/>
      <c r="AEK379" s="526"/>
      <c r="AEL379" s="526"/>
      <c r="AEM379" s="526"/>
      <c r="AEN379" s="526"/>
      <c r="AEO379" s="526"/>
      <c r="AEP379" s="526"/>
      <c r="AEQ379" s="526"/>
      <c r="AER379" s="526"/>
      <c r="AES379" s="526"/>
      <c r="AET379" s="526"/>
      <c r="AEU379" s="526"/>
      <c r="AEV379" s="526"/>
      <c r="AEW379" s="526"/>
      <c r="AEX379" s="526"/>
      <c r="AEY379" s="526"/>
      <c r="AEZ379" s="526"/>
      <c r="AFA379" s="526"/>
      <c r="AFB379" s="526"/>
      <c r="AFC379" s="526"/>
      <c r="AFD379" s="526"/>
      <c r="AFE379" s="526"/>
      <c r="AFF379" s="526"/>
      <c r="AFG379" s="526"/>
      <c r="AFH379" s="526"/>
      <c r="AFI379" s="526"/>
      <c r="AFJ379" s="526"/>
      <c r="AFK379" s="526"/>
      <c r="AFL379" s="526"/>
      <c r="AFM379" s="526"/>
      <c r="AFN379" s="526"/>
      <c r="AFO379" s="526"/>
      <c r="AFP379" s="526"/>
      <c r="AFQ379" s="526"/>
      <c r="AFR379" s="526"/>
      <c r="AFS379" s="526"/>
      <c r="AFT379" s="526"/>
      <c r="AFU379" s="526"/>
      <c r="AFV379" s="526"/>
      <c r="AFW379" s="526"/>
      <c r="AFX379" s="526"/>
      <c r="AFY379" s="526"/>
      <c r="AFZ379" s="526"/>
      <c r="AGA379" s="526"/>
      <c r="AGB379" s="526"/>
      <c r="AGC379" s="526"/>
      <c r="AGD379" s="526"/>
      <c r="AGE379" s="526"/>
      <c r="AGF379" s="526"/>
      <c r="AGG379" s="526"/>
      <c r="AGH379" s="526"/>
      <c r="AGI379" s="526"/>
      <c r="AGJ379" s="526"/>
      <c r="AGK379" s="526"/>
      <c r="AGL379" s="526"/>
      <c r="AGM379" s="526"/>
      <c r="AGN379" s="526"/>
      <c r="AGO379" s="526"/>
      <c r="AGP379" s="526"/>
      <c r="AGQ379" s="526"/>
      <c r="AGR379" s="526"/>
      <c r="AGS379" s="526"/>
      <c r="AGT379" s="526"/>
      <c r="AGU379" s="526"/>
      <c r="AGV379" s="526"/>
      <c r="AGW379" s="526"/>
      <c r="AGX379" s="526"/>
      <c r="AGY379" s="526"/>
      <c r="AGZ379" s="526"/>
      <c r="AHA379" s="526"/>
      <c r="AHB379" s="526"/>
      <c r="AHC379" s="526"/>
      <c r="AHD379" s="526"/>
      <c r="AHE379" s="526"/>
      <c r="AHF379" s="526"/>
      <c r="AHG379" s="526"/>
      <c r="AHH379" s="526"/>
      <c r="AHI379" s="526"/>
      <c r="AHJ379" s="526"/>
      <c r="AHK379" s="526"/>
      <c r="AHL379" s="526"/>
      <c r="AHM379" s="526"/>
      <c r="AHN379" s="526"/>
      <c r="AHO379" s="526"/>
      <c r="AHP379" s="526"/>
      <c r="AHQ379" s="526"/>
      <c r="AHR379" s="526"/>
      <c r="AHS379" s="526"/>
      <c r="AHT379" s="526"/>
      <c r="AHU379" s="526"/>
      <c r="AHV379" s="526"/>
      <c r="AHW379" s="526"/>
      <c r="AHX379" s="526"/>
      <c r="AHY379" s="526"/>
      <c r="AHZ379" s="526"/>
      <c r="AIA379" s="526"/>
      <c r="AIB379" s="526"/>
      <c r="AIC379" s="526"/>
      <c r="AID379" s="526"/>
      <c r="AIE379" s="526"/>
      <c r="AIF379" s="526"/>
      <c r="AIG379" s="526"/>
      <c r="AIH379" s="526"/>
      <c r="AII379" s="526"/>
      <c r="AIJ379" s="526"/>
      <c r="AIK379" s="526"/>
      <c r="AIL379" s="526"/>
      <c r="AIM379" s="526"/>
      <c r="AIN379" s="526"/>
      <c r="AIO379" s="526"/>
      <c r="AIP379" s="526"/>
      <c r="AIQ379" s="526"/>
      <c r="AIR379" s="526"/>
      <c r="AIS379" s="526"/>
      <c r="AIT379" s="526"/>
      <c r="AIU379" s="526"/>
      <c r="AIV379" s="526"/>
      <c r="AIW379" s="526"/>
      <c r="AIX379" s="526"/>
      <c r="AIY379" s="526"/>
      <c r="AIZ379" s="526"/>
      <c r="AJA379" s="526"/>
      <c r="AJB379" s="526"/>
      <c r="AJC379" s="526"/>
      <c r="AJD379" s="526"/>
      <c r="AJE379" s="526"/>
      <c r="AJF379" s="526"/>
      <c r="AJG379" s="526"/>
      <c r="AJH379" s="526"/>
      <c r="AJI379" s="526"/>
      <c r="AJJ379" s="526"/>
      <c r="AJK379" s="526"/>
      <c r="AJL379" s="526"/>
      <c r="AJM379" s="526"/>
      <c r="AJN379" s="526"/>
      <c r="AJO379" s="526"/>
      <c r="AJP379" s="526"/>
      <c r="AJQ379" s="526"/>
      <c r="AJR379" s="526"/>
      <c r="AJS379" s="526"/>
      <c r="AJT379" s="526"/>
      <c r="AJU379" s="526"/>
      <c r="AJV379" s="526"/>
      <c r="AJW379" s="526"/>
      <c r="AJX379" s="526"/>
      <c r="AJY379" s="526"/>
      <c r="AJZ379" s="526"/>
      <c r="AKA379" s="526"/>
      <c r="AKB379" s="526"/>
      <c r="AKC379" s="526"/>
      <c r="AKD379" s="526"/>
      <c r="AKE379" s="526"/>
      <c r="AKF379" s="526"/>
      <c r="AKG379" s="526"/>
      <c r="AKH379" s="526"/>
      <c r="AKI379" s="526"/>
      <c r="AKJ379" s="526"/>
      <c r="AKK379" s="526"/>
      <c r="AKL379" s="526"/>
      <c r="AKM379" s="526"/>
      <c r="AKN379" s="526"/>
      <c r="AKO379" s="526"/>
      <c r="AKP379" s="526"/>
      <c r="AKQ379" s="526"/>
      <c r="AKR379" s="526"/>
      <c r="AKS379" s="526"/>
      <c r="AKT379" s="526"/>
      <c r="AKU379" s="526"/>
      <c r="AKV379" s="526"/>
      <c r="AKW379" s="526"/>
      <c r="AKX379" s="526"/>
      <c r="AKY379" s="526"/>
      <c r="AKZ379" s="526"/>
      <c r="ALA379" s="526"/>
      <c r="ALB379" s="526"/>
      <c r="ALC379" s="526"/>
      <c r="ALD379" s="526"/>
      <c r="ALE379" s="526"/>
      <c r="ALF379" s="526"/>
      <c r="ALG379" s="526"/>
      <c r="ALH379" s="526"/>
      <c r="ALI379" s="526"/>
      <c r="ALJ379" s="526"/>
      <c r="ALK379" s="526"/>
      <c r="ALL379" s="526"/>
      <c r="ALM379" s="526"/>
      <c r="ALN379" s="526"/>
      <c r="ALO379" s="526"/>
      <c r="ALP379" s="526"/>
      <c r="ALQ379" s="526"/>
      <c r="ALR379" s="526"/>
      <c r="ALS379" s="526"/>
      <c r="ALT379" s="526"/>
      <c r="ALU379" s="526"/>
      <c r="ALV379" s="526"/>
      <c r="ALW379" s="526"/>
      <c r="ALX379" s="526"/>
      <c r="ALY379" s="526"/>
      <c r="ALZ379" s="526"/>
      <c r="AMA379" s="526"/>
      <c r="AMB379" s="526"/>
      <c r="AMC379" s="526"/>
      <c r="AMD379" s="526"/>
      <c r="AME379" s="526"/>
      <c r="AMF379" s="526"/>
      <c r="AMG379" s="526"/>
      <c r="AMH379" s="526"/>
      <c r="AMI379" s="526"/>
      <c r="AMJ379" s="526"/>
    </row>
    <row r="380" spans="1:1024" s="258" customFormat="1" ht="16.350000000000001" customHeight="1">
      <c r="A380" s="477"/>
      <c r="B380" s="259"/>
      <c r="C380" s="259"/>
      <c r="D380" s="259"/>
      <c r="E380" s="259"/>
      <c r="F380" s="259"/>
      <c r="G380" s="259"/>
      <c r="H380" s="259"/>
      <c r="I380" s="523"/>
      <c r="J380" s="523"/>
      <c r="K380" s="523"/>
      <c r="L380" s="523"/>
      <c r="M380" s="523"/>
      <c r="N380" s="539"/>
      <c r="O380" s="539"/>
      <c r="P380" s="760"/>
      <c r="Q380" s="523"/>
      <c r="R380" s="766"/>
      <c r="S380" s="539"/>
      <c r="T380" s="538">
        <f>④修繕履歴!Q41</f>
        <v>250560</v>
      </c>
      <c r="U380" s="539"/>
      <c r="V380" s="539"/>
      <c r="W380" s="539"/>
      <c r="X380" s="539"/>
      <c r="Y380" s="539"/>
      <c r="Z380" s="748"/>
      <c r="AA380" s="748"/>
      <c r="AB380" s="536">
        <f>④修繕履歴!AG40</f>
        <v>481800</v>
      </c>
      <c r="AC380" s="748"/>
      <c r="AD380" s="748"/>
      <c r="AE380" s="259"/>
      <c r="AF380" s="259"/>
      <c r="AG380" s="259"/>
      <c r="AH380" s="259"/>
      <c r="AI380" s="259"/>
      <c r="AJ380" s="259"/>
      <c r="AK380" s="259"/>
      <c r="AL380" s="259"/>
      <c r="AM380" s="259"/>
      <c r="AN380" s="259"/>
      <c r="AO380" s="259"/>
      <c r="AP380" s="259"/>
      <c r="AQ380" s="259"/>
      <c r="AR380" s="259"/>
      <c r="AS380" s="259"/>
      <c r="AT380" s="259"/>
      <c r="AU380" s="259"/>
      <c r="AV380" s="259"/>
      <c r="AW380" s="259"/>
      <c r="AX380" s="259"/>
      <c r="AY380" s="259"/>
      <c r="AZ380" s="259"/>
      <c r="BA380" s="259"/>
      <c r="BB380" s="259"/>
      <c r="BC380" s="259"/>
      <c r="BD380" s="259"/>
      <c r="BE380" s="259"/>
      <c r="BF380" s="259"/>
      <c r="BG380" s="259"/>
      <c r="BH380" s="259"/>
      <c r="BI380" s="259"/>
      <c r="BJ380" s="259"/>
      <c r="BK380" s="259"/>
      <c r="BL380" s="259"/>
      <c r="BM380" s="259"/>
      <c r="BN380" s="259"/>
      <c r="BO380" s="259"/>
      <c r="BP380" s="259"/>
      <c r="BQ380" s="259"/>
      <c r="BR380" s="259"/>
      <c r="BS380" s="259"/>
      <c r="BT380" s="259"/>
      <c r="BU380" s="259"/>
      <c r="BV380" s="259"/>
      <c r="BW380" s="259"/>
      <c r="BX380" s="259"/>
      <c r="BY380" s="259"/>
      <c r="BZ380" s="259"/>
      <c r="CA380" s="259"/>
      <c r="CB380" s="259"/>
      <c r="CC380" s="259"/>
      <c r="CD380" s="259"/>
      <c r="CE380" s="259"/>
      <c r="CF380" s="259"/>
      <c r="CG380" s="259"/>
      <c r="CH380" s="259"/>
      <c r="CI380" s="259"/>
      <c r="CJ380" s="259"/>
      <c r="CK380" s="259"/>
      <c r="CL380" s="259"/>
      <c r="CM380" s="259"/>
      <c r="CN380" s="259"/>
      <c r="CO380" s="259"/>
      <c r="CP380" s="259"/>
      <c r="CQ380" s="259"/>
      <c r="CR380" s="259"/>
      <c r="CS380" s="259"/>
      <c r="CT380" s="259"/>
      <c r="CU380" s="259"/>
      <c r="CV380" s="259"/>
      <c r="CW380" s="259"/>
      <c r="CX380" s="259"/>
      <c r="CY380" s="259"/>
      <c r="CZ380" s="259"/>
      <c r="DA380" s="259"/>
      <c r="DB380" s="259"/>
      <c r="DC380" s="259"/>
      <c r="DD380" s="259"/>
      <c r="DE380" s="259"/>
      <c r="DF380" s="259"/>
      <c r="DG380" s="259"/>
      <c r="DH380" s="259"/>
      <c r="DI380" s="259"/>
      <c r="DJ380" s="259"/>
      <c r="DK380" s="259"/>
      <c r="DL380" s="259"/>
      <c r="DM380" s="259"/>
      <c r="DN380" s="259"/>
      <c r="DO380" s="259"/>
      <c r="DP380" s="259"/>
      <c r="DQ380" s="259"/>
      <c r="DR380" s="259"/>
      <c r="DS380" s="259"/>
      <c r="DT380" s="259"/>
      <c r="DU380" s="259"/>
      <c r="DV380" s="259"/>
      <c r="DW380" s="259"/>
      <c r="DX380" s="259"/>
      <c r="DY380" s="259"/>
      <c r="DZ380" s="259"/>
      <c r="EA380" s="259"/>
      <c r="EB380" s="259"/>
      <c r="EC380" s="259"/>
      <c r="ED380" s="259"/>
      <c r="EE380" s="259"/>
      <c r="EF380" s="259"/>
      <c r="EG380" s="259"/>
      <c r="EH380" s="259"/>
      <c r="EI380" s="259"/>
      <c r="EJ380" s="259"/>
      <c r="EK380" s="259"/>
      <c r="EL380" s="259"/>
      <c r="EM380" s="259"/>
      <c r="EN380" s="259"/>
      <c r="EO380" s="259"/>
      <c r="EP380" s="259"/>
      <c r="EQ380" s="259"/>
      <c r="ER380" s="259"/>
      <c r="ES380" s="259"/>
      <c r="ET380" s="259"/>
      <c r="EU380" s="259"/>
      <c r="EV380" s="259"/>
      <c r="EW380" s="259"/>
      <c r="EX380" s="259"/>
      <c r="EY380" s="259"/>
      <c r="EZ380" s="259"/>
      <c r="FA380" s="259"/>
      <c r="FB380" s="259"/>
      <c r="FC380" s="259"/>
      <c r="FD380" s="259"/>
      <c r="FE380" s="259"/>
      <c r="FF380" s="259"/>
      <c r="FG380" s="259"/>
      <c r="FH380" s="259"/>
      <c r="FI380" s="259"/>
      <c r="FJ380" s="259"/>
      <c r="FK380" s="259"/>
      <c r="FL380" s="259"/>
      <c r="FM380" s="259"/>
      <c r="FN380" s="259"/>
      <c r="FO380" s="259"/>
      <c r="FP380" s="259"/>
      <c r="FQ380" s="259"/>
      <c r="FR380" s="259"/>
      <c r="FS380" s="259"/>
      <c r="FT380" s="259"/>
      <c r="FU380" s="259"/>
      <c r="FV380" s="259"/>
      <c r="FW380" s="259"/>
      <c r="FX380" s="259"/>
      <c r="FY380" s="259"/>
      <c r="FZ380" s="259"/>
      <c r="GA380" s="259"/>
      <c r="GB380" s="259"/>
      <c r="GC380" s="259"/>
      <c r="GD380" s="259"/>
      <c r="GE380" s="259"/>
      <c r="GF380" s="259"/>
      <c r="GG380" s="259"/>
      <c r="GH380" s="259"/>
      <c r="GI380" s="259"/>
      <c r="GJ380" s="259"/>
      <c r="GK380" s="259"/>
      <c r="GL380" s="259"/>
      <c r="GM380" s="259"/>
      <c r="GN380" s="259"/>
      <c r="GO380" s="259"/>
      <c r="GP380" s="259"/>
      <c r="GQ380" s="259"/>
      <c r="GR380" s="259"/>
      <c r="GS380" s="259"/>
      <c r="GT380" s="259"/>
      <c r="GU380" s="259"/>
      <c r="GV380" s="259"/>
      <c r="GW380" s="259"/>
      <c r="GX380" s="259"/>
      <c r="GY380" s="259"/>
      <c r="GZ380" s="259"/>
      <c r="HA380" s="259"/>
      <c r="HB380" s="259"/>
      <c r="HC380" s="259"/>
      <c r="HD380" s="259"/>
      <c r="HE380" s="259"/>
      <c r="HF380" s="259"/>
      <c r="HG380" s="259"/>
      <c r="HH380" s="259"/>
      <c r="HI380" s="259"/>
      <c r="HJ380" s="259"/>
      <c r="HK380" s="259"/>
      <c r="HL380" s="259"/>
      <c r="HM380" s="259"/>
      <c r="HN380" s="259"/>
      <c r="HO380" s="259"/>
      <c r="HP380" s="259"/>
      <c r="HQ380" s="259"/>
      <c r="HR380" s="259"/>
      <c r="HS380" s="259"/>
      <c r="HT380" s="259"/>
      <c r="HU380" s="259"/>
      <c r="HV380" s="259"/>
      <c r="HW380" s="259"/>
      <c r="HX380" s="259"/>
      <c r="HY380" s="259"/>
      <c r="HZ380" s="259"/>
      <c r="IA380" s="259"/>
      <c r="IB380" s="259"/>
      <c r="IC380" s="259"/>
      <c r="ID380" s="259"/>
      <c r="IE380" s="259"/>
      <c r="IF380" s="259"/>
      <c r="IG380" s="259"/>
      <c r="IH380" s="259"/>
      <c r="II380" s="259"/>
      <c r="IJ380" s="259"/>
      <c r="IK380" s="259"/>
      <c r="IL380" s="259"/>
      <c r="IM380" s="259"/>
      <c r="IN380" s="259"/>
      <c r="IO380" s="259"/>
      <c r="IP380" s="259"/>
      <c r="IQ380" s="259"/>
      <c r="IR380" s="259"/>
      <c r="IS380" s="259"/>
      <c r="IT380" s="259"/>
      <c r="IU380" s="259"/>
      <c r="IV380" s="259"/>
      <c r="IW380" s="259"/>
      <c r="IX380" s="259"/>
      <c r="IY380" s="259"/>
      <c r="IZ380" s="259"/>
      <c r="JA380" s="259"/>
      <c r="JB380" s="259"/>
      <c r="JC380" s="259"/>
      <c r="JD380" s="259"/>
      <c r="JE380" s="259"/>
      <c r="JF380" s="259"/>
      <c r="JG380" s="259"/>
      <c r="JH380" s="259"/>
      <c r="JI380" s="259"/>
      <c r="JJ380" s="259"/>
      <c r="JK380" s="259"/>
      <c r="JL380" s="259"/>
      <c r="JM380" s="259"/>
      <c r="JN380" s="259"/>
      <c r="JO380" s="259"/>
      <c r="JP380" s="259"/>
      <c r="JQ380" s="259"/>
      <c r="JR380" s="259"/>
      <c r="JS380" s="259"/>
      <c r="JT380" s="259"/>
      <c r="JU380" s="259"/>
      <c r="JV380" s="259"/>
      <c r="JW380" s="259"/>
      <c r="JX380" s="259"/>
      <c r="JY380" s="259"/>
      <c r="JZ380" s="259"/>
      <c r="KA380" s="259"/>
      <c r="KB380" s="259"/>
      <c r="KC380" s="259"/>
      <c r="KD380" s="259"/>
      <c r="KE380" s="259"/>
      <c r="KF380" s="259"/>
      <c r="KG380" s="259"/>
      <c r="KH380" s="259"/>
      <c r="KI380" s="259"/>
      <c r="KJ380" s="259"/>
      <c r="KK380" s="259"/>
      <c r="KL380" s="259"/>
      <c r="KM380" s="259"/>
      <c r="KN380" s="259"/>
      <c r="KO380" s="259"/>
      <c r="KP380" s="259"/>
      <c r="KQ380" s="259"/>
      <c r="KR380" s="259"/>
      <c r="KS380" s="259"/>
      <c r="KT380" s="259"/>
      <c r="KU380" s="259"/>
      <c r="KV380" s="259"/>
      <c r="KW380" s="259"/>
      <c r="KX380" s="259"/>
      <c r="KY380" s="259"/>
      <c r="KZ380" s="259"/>
      <c r="LA380" s="259"/>
      <c r="LB380" s="259"/>
      <c r="LC380" s="259"/>
      <c r="LD380" s="259"/>
      <c r="LE380" s="259"/>
      <c r="LF380" s="259"/>
      <c r="LG380" s="259"/>
      <c r="LH380" s="259"/>
      <c r="LI380" s="259"/>
      <c r="LJ380" s="259"/>
      <c r="LK380" s="259"/>
      <c r="LL380" s="259"/>
      <c r="LM380" s="259"/>
      <c r="LN380" s="259"/>
      <c r="LO380" s="259"/>
      <c r="LP380" s="259"/>
      <c r="LQ380" s="259"/>
      <c r="LR380" s="259"/>
      <c r="LS380" s="259"/>
      <c r="LT380" s="259"/>
      <c r="LU380" s="259"/>
      <c r="LV380" s="259"/>
      <c r="LW380" s="259"/>
      <c r="LX380" s="259"/>
      <c r="LY380" s="259"/>
      <c r="LZ380" s="259"/>
      <c r="MA380" s="259"/>
      <c r="MB380" s="259"/>
      <c r="MC380" s="259"/>
      <c r="MD380" s="259"/>
      <c r="ME380" s="259"/>
      <c r="MF380" s="259"/>
      <c r="MG380" s="259"/>
      <c r="MH380" s="259"/>
      <c r="MI380" s="259"/>
      <c r="MJ380" s="259"/>
      <c r="MK380" s="259"/>
      <c r="ML380" s="259"/>
      <c r="MM380" s="259"/>
      <c r="MN380" s="259"/>
      <c r="MO380" s="259"/>
      <c r="MP380" s="259"/>
      <c r="MQ380" s="259"/>
      <c r="MR380" s="259"/>
      <c r="MS380" s="259"/>
      <c r="MT380" s="259"/>
      <c r="MU380" s="259"/>
      <c r="MV380" s="259"/>
      <c r="MW380" s="259"/>
      <c r="MX380" s="259"/>
      <c r="MY380" s="259"/>
      <c r="MZ380" s="259"/>
      <c r="NA380" s="259"/>
      <c r="NB380" s="259"/>
      <c r="NC380" s="259"/>
      <c r="ND380" s="259"/>
      <c r="NE380" s="259"/>
      <c r="NF380" s="259"/>
      <c r="NG380" s="259"/>
      <c r="NH380" s="259"/>
      <c r="NI380" s="259"/>
      <c r="NJ380" s="259"/>
      <c r="NK380" s="259"/>
      <c r="NL380" s="259"/>
      <c r="NM380" s="259"/>
      <c r="NN380" s="259"/>
      <c r="NO380" s="259"/>
      <c r="NP380" s="259"/>
      <c r="NQ380" s="259"/>
      <c r="NR380" s="259"/>
      <c r="NS380" s="259"/>
      <c r="NT380" s="259"/>
      <c r="NU380" s="259"/>
      <c r="NV380" s="259"/>
      <c r="NW380" s="259"/>
      <c r="NX380" s="259"/>
      <c r="NY380" s="259"/>
      <c r="NZ380" s="259"/>
      <c r="OA380" s="259"/>
      <c r="OB380" s="259"/>
      <c r="OC380" s="259"/>
      <c r="OD380" s="259"/>
      <c r="OE380" s="259"/>
      <c r="OF380" s="259"/>
      <c r="OG380" s="259"/>
      <c r="OH380" s="259"/>
      <c r="OI380" s="259"/>
      <c r="OJ380" s="259"/>
      <c r="OK380" s="259"/>
      <c r="OL380" s="259"/>
      <c r="OM380" s="259"/>
      <c r="ON380" s="259"/>
      <c r="OO380" s="259"/>
      <c r="OP380" s="259"/>
      <c r="OQ380" s="259"/>
      <c r="OR380" s="259"/>
      <c r="OS380" s="259"/>
      <c r="OT380" s="259"/>
      <c r="OU380" s="259"/>
      <c r="OV380" s="259"/>
      <c r="OW380" s="259"/>
      <c r="OX380" s="259"/>
      <c r="OY380" s="259"/>
      <c r="OZ380" s="259"/>
      <c r="PA380" s="259"/>
      <c r="PB380" s="259"/>
      <c r="PC380" s="259"/>
      <c r="PD380" s="259"/>
      <c r="PE380" s="259"/>
      <c r="PF380" s="259"/>
      <c r="PG380" s="259"/>
      <c r="PH380" s="259"/>
      <c r="PI380" s="259"/>
      <c r="PJ380" s="259"/>
      <c r="PK380" s="259"/>
      <c r="PL380" s="259"/>
      <c r="PM380" s="259"/>
      <c r="PN380" s="259"/>
      <c r="PO380" s="259"/>
      <c r="PP380" s="259"/>
      <c r="PQ380" s="259"/>
      <c r="PR380" s="259"/>
      <c r="PS380" s="259"/>
      <c r="PT380" s="259"/>
      <c r="PU380" s="259"/>
      <c r="PV380" s="259"/>
      <c r="PW380" s="259"/>
      <c r="PX380" s="259"/>
      <c r="PY380" s="259"/>
      <c r="PZ380" s="259"/>
      <c r="QA380" s="259"/>
      <c r="QB380" s="259"/>
      <c r="QC380" s="259"/>
      <c r="QD380" s="259"/>
      <c r="QE380" s="259"/>
      <c r="QF380" s="259"/>
      <c r="QG380" s="259"/>
      <c r="QH380" s="259"/>
      <c r="QI380" s="259"/>
      <c r="QJ380" s="259"/>
      <c r="QK380" s="259"/>
      <c r="QL380" s="259"/>
      <c r="QM380" s="259"/>
      <c r="QN380" s="259"/>
      <c r="QO380" s="259"/>
      <c r="QP380" s="259"/>
      <c r="QQ380" s="259"/>
      <c r="QR380" s="259"/>
      <c r="QS380" s="259"/>
      <c r="QT380" s="259"/>
      <c r="QU380" s="259"/>
      <c r="QV380" s="259"/>
      <c r="QW380" s="259"/>
      <c r="QX380" s="259"/>
      <c r="QY380" s="259"/>
      <c r="QZ380" s="259"/>
      <c r="RA380" s="259"/>
      <c r="RB380" s="259"/>
      <c r="RC380" s="259"/>
      <c r="RD380" s="259"/>
      <c r="RE380" s="259"/>
      <c r="RF380" s="259"/>
      <c r="RG380" s="259"/>
      <c r="RH380" s="259"/>
      <c r="RI380" s="259"/>
      <c r="RJ380" s="259"/>
      <c r="RK380" s="259"/>
      <c r="RL380" s="259"/>
      <c r="RM380" s="259"/>
      <c r="RN380" s="259"/>
      <c r="RO380" s="259"/>
      <c r="RP380" s="259"/>
      <c r="RQ380" s="259"/>
      <c r="RR380" s="259"/>
      <c r="RS380" s="259"/>
      <c r="RT380" s="259"/>
      <c r="RU380" s="259"/>
      <c r="RV380" s="259"/>
      <c r="RW380" s="259"/>
      <c r="RX380" s="259"/>
      <c r="RY380" s="259"/>
      <c r="RZ380" s="259"/>
      <c r="SA380" s="259"/>
      <c r="SB380" s="259"/>
      <c r="SC380" s="259"/>
      <c r="SD380" s="259"/>
      <c r="SE380" s="259"/>
      <c r="SF380" s="259"/>
      <c r="SG380" s="259"/>
      <c r="SH380" s="259"/>
      <c r="SI380" s="259"/>
      <c r="SJ380" s="259"/>
      <c r="SK380" s="259"/>
      <c r="SL380" s="259"/>
      <c r="SM380" s="259"/>
      <c r="SN380" s="259"/>
      <c r="SO380" s="259"/>
      <c r="SP380" s="259"/>
      <c r="SQ380" s="259"/>
      <c r="SR380" s="259"/>
      <c r="SS380" s="259"/>
      <c r="ST380" s="259"/>
      <c r="SU380" s="259"/>
      <c r="SV380" s="259"/>
      <c r="SW380" s="259"/>
      <c r="SX380" s="259"/>
      <c r="SY380" s="259"/>
      <c r="SZ380" s="259"/>
      <c r="TA380" s="259"/>
      <c r="TB380" s="259"/>
      <c r="TC380" s="259"/>
      <c r="TD380" s="259"/>
      <c r="TE380" s="259"/>
      <c r="TF380" s="259"/>
      <c r="TG380" s="259"/>
      <c r="TH380" s="259"/>
      <c r="TI380" s="259"/>
      <c r="TJ380" s="259"/>
      <c r="TK380" s="259"/>
      <c r="TL380" s="259"/>
      <c r="TM380" s="259"/>
      <c r="TN380" s="259"/>
      <c r="TO380" s="259"/>
      <c r="TP380" s="259"/>
      <c r="TQ380" s="259"/>
      <c r="TR380" s="259"/>
      <c r="TS380" s="259"/>
      <c r="TT380" s="259"/>
      <c r="TU380" s="259"/>
      <c r="TV380" s="259"/>
      <c r="TW380" s="259"/>
      <c r="TX380" s="259"/>
      <c r="TY380" s="259"/>
      <c r="TZ380" s="259"/>
      <c r="UA380" s="259"/>
      <c r="UB380" s="259"/>
      <c r="UC380" s="259"/>
      <c r="UD380" s="259"/>
      <c r="UE380" s="259"/>
      <c r="UF380" s="259"/>
      <c r="UG380" s="259"/>
      <c r="UH380" s="259"/>
      <c r="UI380" s="259"/>
      <c r="UJ380" s="259"/>
      <c r="UK380" s="259"/>
      <c r="UL380" s="259"/>
      <c r="UM380" s="259"/>
      <c r="UN380" s="259"/>
      <c r="UO380" s="259"/>
      <c r="UP380" s="259"/>
      <c r="UQ380" s="259"/>
      <c r="UR380" s="259"/>
      <c r="US380" s="259"/>
      <c r="UT380" s="259"/>
      <c r="UU380" s="259"/>
      <c r="UV380" s="259"/>
      <c r="UW380" s="259"/>
      <c r="UX380" s="259"/>
      <c r="UY380" s="259"/>
      <c r="UZ380" s="259"/>
      <c r="VA380" s="259"/>
      <c r="VB380" s="259"/>
      <c r="VC380" s="259"/>
      <c r="VD380" s="259"/>
      <c r="VE380" s="259"/>
      <c r="VF380" s="259"/>
      <c r="VG380" s="259"/>
      <c r="VH380" s="259"/>
      <c r="VI380" s="259"/>
      <c r="VJ380" s="259"/>
      <c r="VK380" s="259"/>
      <c r="VL380" s="259"/>
      <c r="VM380" s="259"/>
      <c r="VN380" s="259"/>
      <c r="VO380" s="259"/>
      <c r="VP380" s="259"/>
      <c r="VQ380" s="259"/>
      <c r="VR380" s="259"/>
      <c r="VS380" s="259"/>
      <c r="VT380" s="259"/>
      <c r="VU380" s="259"/>
      <c r="VV380" s="259"/>
      <c r="VW380" s="259"/>
      <c r="VX380" s="259"/>
      <c r="VY380" s="259"/>
      <c r="VZ380" s="259"/>
      <c r="WA380" s="259"/>
      <c r="WB380" s="259"/>
      <c r="WC380" s="259"/>
      <c r="WD380" s="259"/>
      <c r="WE380" s="259"/>
      <c r="WF380" s="259"/>
      <c r="WG380" s="259"/>
      <c r="WH380" s="259"/>
      <c r="WI380" s="259"/>
      <c r="WJ380" s="259"/>
      <c r="WK380" s="259"/>
      <c r="WL380" s="259"/>
      <c r="WM380" s="259"/>
      <c r="WN380" s="259"/>
      <c r="WO380" s="259"/>
      <c r="WP380" s="259"/>
      <c r="WQ380" s="259"/>
      <c r="WR380" s="259"/>
      <c r="WS380" s="259"/>
      <c r="WT380" s="259"/>
      <c r="WU380" s="259"/>
      <c r="WV380" s="259"/>
      <c r="WW380" s="259"/>
      <c r="WX380" s="259"/>
      <c r="WY380" s="259"/>
      <c r="WZ380" s="259"/>
      <c r="XA380" s="259"/>
      <c r="XB380" s="259"/>
      <c r="XC380" s="259"/>
      <c r="XD380" s="259"/>
      <c r="XE380" s="259"/>
      <c r="XF380" s="259"/>
      <c r="XG380" s="259"/>
      <c r="XH380" s="259"/>
      <c r="XI380" s="259"/>
      <c r="XJ380" s="259"/>
      <c r="XK380" s="259"/>
      <c r="XL380" s="259"/>
      <c r="XM380" s="259"/>
      <c r="XN380" s="259"/>
      <c r="XO380" s="259"/>
      <c r="XP380" s="259"/>
      <c r="XQ380" s="259"/>
      <c r="XR380" s="259"/>
      <c r="XS380" s="259"/>
      <c r="XT380" s="259"/>
      <c r="XU380" s="259"/>
      <c r="XV380" s="259"/>
      <c r="XW380" s="259"/>
      <c r="XX380" s="259"/>
      <c r="XY380" s="259"/>
      <c r="XZ380" s="259"/>
      <c r="YA380" s="259"/>
      <c r="YB380" s="259"/>
      <c r="YC380" s="259"/>
      <c r="YD380" s="259"/>
      <c r="YE380" s="259"/>
      <c r="YF380" s="259"/>
      <c r="YG380" s="259"/>
      <c r="YH380" s="259"/>
      <c r="YI380" s="259"/>
      <c r="YJ380" s="259"/>
      <c r="YK380" s="259"/>
      <c r="YL380" s="259"/>
      <c r="YM380" s="259"/>
      <c r="YN380" s="259"/>
      <c r="YO380" s="259"/>
      <c r="YP380" s="259"/>
      <c r="YQ380" s="259"/>
      <c r="YR380" s="259"/>
      <c r="YS380" s="259"/>
      <c r="YT380" s="259"/>
      <c r="YU380" s="259"/>
      <c r="YV380" s="259"/>
      <c r="YW380" s="259"/>
      <c r="YX380" s="259"/>
      <c r="YY380" s="259"/>
      <c r="YZ380" s="259"/>
      <c r="ZA380" s="259"/>
      <c r="ZB380" s="259"/>
      <c r="ZC380" s="259"/>
      <c r="ZD380" s="259"/>
      <c r="ZE380" s="259"/>
      <c r="ZF380" s="259"/>
      <c r="ZG380" s="259"/>
      <c r="ZH380" s="259"/>
      <c r="ZI380" s="259"/>
      <c r="ZJ380" s="259"/>
      <c r="ZK380" s="259"/>
      <c r="ZL380" s="259"/>
      <c r="ZM380" s="259"/>
      <c r="ZN380" s="259"/>
      <c r="ZO380" s="259"/>
      <c r="ZP380" s="259"/>
      <c r="ZQ380" s="259"/>
      <c r="ZR380" s="259"/>
      <c r="ZS380" s="259"/>
      <c r="ZT380" s="259"/>
      <c r="ZU380" s="259"/>
      <c r="ZV380" s="259"/>
      <c r="ZW380" s="259"/>
      <c r="ZX380" s="259"/>
      <c r="ZY380" s="259"/>
      <c r="ZZ380" s="259"/>
      <c r="AAA380" s="259"/>
      <c r="AAB380" s="259"/>
      <c r="AAC380" s="259"/>
      <c r="AAD380" s="259"/>
      <c r="AAE380" s="259"/>
      <c r="AAF380" s="259"/>
      <c r="AAG380" s="259"/>
      <c r="AAH380" s="259"/>
      <c r="AAI380" s="259"/>
      <c r="AAJ380" s="259"/>
      <c r="AAK380" s="259"/>
      <c r="AAL380" s="259"/>
      <c r="AAM380" s="259"/>
      <c r="AAN380" s="259"/>
      <c r="AAO380" s="259"/>
      <c r="AAP380" s="259"/>
      <c r="AAQ380" s="259"/>
      <c r="AAR380" s="259"/>
      <c r="AAS380" s="259"/>
      <c r="AAT380" s="259"/>
      <c r="AAU380" s="259"/>
      <c r="AAV380" s="259"/>
      <c r="AAW380" s="259"/>
      <c r="AAX380" s="259"/>
      <c r="AAY380" s="259"/>
      <c r="AAZ380" s="259"/>
      <c r="ABA380" s="259"/>
      <c r="ABB380" s="259"/>
      <c r="ABC380" s="259"/>
      <c r="ABD380" s="259"/>
      <c r="ABE380" s="259"/>
      <c r="ABF380" s="259"/>
      <c r="ABG380" s="259"/>
      <c r="ABH380" s="259"/>
      <c r="ABI380" s="259"/>
      <c r="ABJ380" s="259"/>
      <c r="ABK380" s="259"/>
      <c r="ABL380" s="259"/>
      <c r="ABM380" s="259"/>
      <c r="ABN380" s="259"/>
      <c r="ABO380" s="259"/>
      <c r="ABP380" s="259"/>
      <c r="ABQ380" s="259"/>
      <c r="ABR380" s="259"/>
      <c r="ABS380" s="259"/>
      <c r="ABT380" s="259"/>
      <c r="ABU380" s="259"/>
      <c r="ABV380" s="259"/>
      <c r="ABW380" s="259"/>
      <c r="ABX380" s="259"/>
      <c r="ABY380" s="259"/>
      <c r="ABZ380" s="259"/>
      <c r="ACA380" s="259"/>
      <c r="ACB380" s="259"/>
      <c r="ACC380" s="259"/>
      <c r="ACD380" s="259"/>
      <c r="ACE380" s="259"/>
      <c r="ACF380" s="259"/>
      <c r="ACG380" s="259"/>
      <c r="ACH380" s="259"/>
      <c r="ACI380" s="259"/>
      <c r="ACJ380" s="259"/>
      <c r="ACK380" s="259"/>
      <c r="ACL380" s="259"/>
      <c r="ACM380" s="259"/>
      <c r="ACN380" s="259"/>
      <c r="ACO380" s="259"/>
      <c r="ACP380" s="259"/>
      <c r="ACQ380" s="259"/>
      <c r="ACR380" s="259"/>
      <c r="ACS380" s="259"/>
      <c r="ACT380" s="259"/>
      <c r="ACU380" s="259"/>
      <c r="ACV380" s="259"/>
      <c r="ACW380" s="259"/>
      <c r="ACX380" s="259"/>
      <c r="ACY380" s="259"/>
      <c r="ACZ380" s="259"/>
      <c r="ADA380" s="259"/>
      <c r="ADB380" s="259"/>
      <c r="ADC380" s="259"/>
      <c r="ADD380" s="259"/>
      <c r="ADE380" s="259"/>
      <c r="ADF380" s="259"/>
      <c r="ADG380" s="259"/>
      <c r="ADH380" s="259"/>
      <c r="ADI380" s="259"/>
      <c r="ADJ380" s="259"/>
      <c r="ADK380" s="259"/>
      <c r="ADL380" s="259"/>
      <c r="ADM380" s="259"/>
      <c r="ADN380" s="259"/>
      <c r="ADO380" s="259"/>
      <c r="ADP380" s="259"/>
      <c r="ADQ380" s="259"/>
      <c r="ADR380" s="259"/>
      <c r="ADS380" s="259"/>
      <c r="ADT380" s="259"/>
      <c r="ADU380" s="259"/>
      <c r="ADV380" s="259"/>
      <c r="ADW380" s="259"/>
      <c r="ADX380" s="259"/>
      <c r="ADY380" s="259"/>
      <c r="ADZ380" s="259"/>
      <c r="AEA380" s="259"/>
      <c r="AEB380" s="259"/>
      <c r="AEC380" s="259"/>
      <c r="AED380" s="259"/>
      <c r="AEE380" s="259"/>
      <c r="AEF380" s="259"/>
      <c r="AEG380" s="259"/>
      <c r="AEH380" s="259"/>
      <c r="AEI380" s="259"/>
      <c r="AEJ380" s="259"/>
      <c r="AEK380" s="259"/>
      <c r="AEL380" s="259"/>
      <c r="AEM380" s="259"/>
      <c r="AEN380" s="259"/>
      <c r="AEO380" s="259"/>
      <c r="AEP380" s="259"/>
      <c r="AEQ380" s="259"/>
      <c r="AER380" s="259"/>
      <c r="AES380" s="259"/>
      <c r="AET380" s="259"/>
      <c r="AEU380" s="259"/>
      <c r="AEV380" s="259"/>
      <c r="AEW380" s="259"/>
      <c r="AEX380" s="259"/>
      <c r="AEY380" s="259"/>
      <c r="AEZ380" s="259"/>
      <c r="AFA380" s="259"/>
      <c r="AFB380" s="259"/>
      <c r="AFC380" s="259"/>
      <c r="AFD380" s="259"/>
      <c r="AFE380" s="259"/>
      <c r="AFF380" s="259"/>
      <c r="AFG380" s="259"/>
      <c r="AFH380" s="259"/>
      <c r="AFI380" s="259"/>
      <c r="AFJ380" s="259"/>
      <c r="AFK380" s="259"/>
      <c r="AFL380" s="259"/>
      <c r="AFM380" s="259"/>
      <c r="AFN380" s="259"/>
      <c r="AFO380" s="259"/>
      <c r="AFP380" s="259"/>
      <c r="AFQ380" s="259"/>
      <c r="AFR380" s="259"/>
      <c r="AFS380" s="259"/>
      <c r="AFT380" s="259"/>
      <c r="AFU380" s="259"/>
      <c r="AFV380" s="259"/>
      <c r="AFW380" s="259"/>
      <c r="AFX380" s="259"/>
      <c r="AFY380" s="259"/>
      <c r="AFZ380" s="259"/>
      <c r="AGA380" s="259"/>
      <c r="AGB380" s="259"/>
      <c r="AGC380" s="259"/>
      <c r="AGD380" s="259"/>
      <c r="AGE380" s="259"/>
      <c r="AGF380" s="259"/>
      <c r="AGG380" s="259"/>
      <c r="AGH380" s="259"/>
      <c r="AGI380" s="259"/>
      <c r="AGJ380" s="259"/>
      <c r="AGK380" s="259"/>
      <c r="AGL380" s="259"/>
      <c r="AGM380" s="259"/>
      <c r="AGN380" s="259"/>
      <c r="AGO380" s="259"/>
      <c r="AGP380" s="259"/>
      <c r="AGQ380" s="259"/>
      <c r="AGR380" s="259"/>
      <c r="AGS380" s="259"/>
      <c r="AGT380" s="259"/>
      <c r="AGU380" s="259"/>
      <c r="AGV380" s="259"/>
      <c r="AGW380" s="259"/>
      <c r="AGX380" s="259"/>
      <c r="AGY380" s="259"/>
      <c r="AGZ380" s="259"/>
      <c r="AHA380" s="259"/>
      <c r="AHB380" s="259"/>
      <c r="AHC380" s="259"/>
      <c r="AHD380" s="259"/>
      <c r="AHE380" s="259"/>
      <c r="AHF380" s="259"/>
      <c r="AHG380" s="259"/>
      <c r="AHH380" s="259"/>
      <c r="AHI380" s="259"/>
      <c r="AHJ380" s="259"/>
      <c r="AHK380" s="259"/>
      <c r="AHL380" s="259"/>
      <c r="AHM380" s="259"/>
      <c r="AHN380" s="259"/>
      <c r="AHO380" s="259"/>
      <c r="AHP380" s="259"/>
      <c r="AHQ380" s="259"/>
      <c r="AHR380" s="259"/>
      <c r="AHS380" s="259"/>
      <c r="AHT380" s="259"/>
      <c r="AHU380" s="259"/>
      <c r="AHV380" s="259"/>
      <c r="AHW380" s="259"/>
      <c r="AHX380" s="259"/>
      <c r="AHY380" s="259"/>
      <c r="AHZ380" s="259"/>
      <c r="AIA380" s="259"/>
      <c r="AIB380" s="259"/>
      <c r="AIC380" s="259"/>
      <c r="AID380" s="259"/>
      <c r="AIE380" s="259"/>
      <c r="AIF380" s="259"/>
      <c r="AIG380" s="259"/>
      <c r="AIH380" s="259"/>
      <c r="AII380" s="259"/>
      <c r="AIJ380" s="259"/>
      <c r="AIK380" s="259"/>
      <c r="AIL380" s="259"/>
      <c r="AIM380" s="259"/>
      <c r="AIN380" s="259"/>
      <c r="AIO380" s="259"/>
      <c r="AIP380" s="259"/>
      <c r="AIQ380" s="259"/>
      <c r="AIR380" s="259"/>
      <c r="AIS380" s="259"/>
      <c r="AIT380" s="259"/>
      <c r="AIU380" s="259"/>
      <c r="AIV380" s="259"/>
      <c r="AIW380" s="259"/>
      <c r="AIX380" s="259"/>
      <c r="AIY380" s="259"/>
      <c r="AIZ380" s="259"/>
      <c r="AJA380" s="259"/>
      <c r="AJB380" s="259"/>
      <c r="AJC380" s="259"/>
      <c r="AJD380" s="259"/>
      <c r="AJE380" s="259"/>
      <c r="AJF380" s="259"/>
      <c r="AJG380" s="259"/>
      <c r="AJH380" s="259"/>
      <c r="AJI380" s="259"/>
      <c r="AJJ380" s="259"/>
      <c r="AJK380" s="259"/>
      <c r="AJL380" s="259"/>
      <c r="AJM380" s="259"/>
      <c r="AJN380" s="259"/>
      <c r="AJO380" s="259"/>
      <c r="AJP380" s="259"/>
      <c r="AJQ380" s="259"/>
      <c r="AJR380" s="259"/>
      <c r="AJS380" s="259"/>
      <c r="AJT380" s="259"/>
      <c r="AJU380" s="259"/>
      <c r="AJV380" s="259"/>
      <c r="AJW380" s="259"/>
      <c r="AJX380" s="259"/>
      <c r="AJY380" s="259"/>
      <c r="AJZ380" s="259"/>
      <c r="AKA380" s="259"/>
      <c r="AKB380" s="259"/>
      <c r="AKC380" s="259"/>
      <c r="AKD380" s="259"/>
      <c r="AKE380" s="259"/>
      <c r="AKF380" s="259"/>
      <c r="AKG380" s="259"/>
      <c r="AKH380" s="259"/>
      <c r="AKI380" s="259"/>
      <c r="AKJ380" s="259"/>
      <c r="AKK380" s="259"/>
      <c r="AKL380" s="259"/>
      <c r="AKM380" s="259"/>
      <c r="AKN380" s="259"/>
      <c r="AKO380" s="259"/>
      <c r="AKP380" s="259"/>
      <c r="AKQ380" s="259"/>
      <c r="AKR380" s="259"/>
      <c r="AKS380" s="259"/>
      <c r="AKT380" s="259"/>
      <c r="AKU380" s="259"/>
      <c r="AKV380" s="259"/>
      <c r="AKW380" s="259"/>
      <c r="AKX380" s="259"/>
      <c r="AKY380" s="259"/>
      <c r="AKZ380" s="259"/>
      <c r="ALA380" s="259"/>
      <c r="ALB380" s="259"/>
      <c r="ALC380" s="259"/>
      <c r="ALD380" s="259"/>
      <c r="ALE380" s="259"/>
      <c r="ALF380" s="259"/>
      <c r="ALG380" s="259"/>
      <c r="ALH380" s="259"/>
      <c r="ALI380" s="259"/>
      <c r="ALJ380" s="259"/>
      <c r="ALK380" s="259"/>
      <c r="ALL380" s="259"/>
      <c r="ALM380" s="259"/>
      <c r="ALN380" s="259"/>
      <c r="ALO380" s="259"/>
      <c r="ALP380" s="259"/>
      <c r="ALQ380" s="259"/>
      <c r="ALR380" s="259"/>
      <c r="ALS380" s="259"/>
      <c r="ALT380" s="259"/>
      <c r="ALU380" s="259"/>
      <c r="ALV380" s="259"/>
      <c r="ALW380" s="259"/>
      <c r="ALX380" s="259"/>
      <c r="ALY380" s="259"/>
      <c r="ALZ380" s="259"/>
      <c r="AMA380" s="259"/>
      <c r="AMB380" s="259"/>
      <c r="AMC380" s="259"/>
      <c r="AMD380" s="259"/>
      <c r="AME380" s="259"/>
      <c r="AMF380" s="259"/>
      <c r="AMG380" s="259"/>
      <c r="AMH380" s="259"/>
      <c r="AMI380" s="259"/>
      <c r="AMJ380" s="259"/>
    </row>
    <row r="381" spans="1:1024" s="258" customFormat="1" ht="16.350000000000001" customHeight="1" thickBot="1">
      <c r="A381" s="477"/>
      <c r="B381" s="259"/>
      <c r="C381" s="259"/>
      <c r="D381" s="259"/>
      <c r="E381" s="259"/>
      <c r="F381" s="259"/>
      <c r="G381" s="259"/>
      <c r="H381" s="259"/>
      <c r="I381" s="523"/>
      <c r="J381" s="523"/>
      <c r="K381" s="523"/>
      <c r="L381" s="523"/>
      <c r="M381" s="523"/>
      <c r="N381" s="749"/>
      <c r="O381" s="749"/>
      <c r="P381" s="761"/>
      <c r="Q381" s="752"/>
      <c r="R381" s="767"/>
      <c r="S381" s="749"/>
      <c r="T381" s="753">
        <f>④修繕履歴!Q43</f>
        <v>2484000</v>
      </c>
      <c r="U381" s="749"/>
      <c r="V381" s="749"/>
      <c r="W381" s="749"/>
      <c r="X381" s="749"/>
      <c r="Y381" s="749"/>
      <c r="Z381" s="750"/>
      <c r="AA381" s="750"/>
      <c r="AB381" s="751">
        <f>④修繕履歴!AG41</f>
        <v>151800</v>
      </c>
      <c r="AC381" s="750"/>
      <c r="AD381" s="750"/>
      <c r="AE381" s="259"/>
      <c r="AF381" s="259"/>
      <c r="AG381" s="259"/>
      <c r="AH381" s="259"/>
      <c r="AI381" s="259"/>
      <c r="AJ381" s="259"/>
      <c r="AK381" s="259"/>
      <c r="AL381" s="259"/>
      <c r="AM381" s="259"/>
      <c r="AN381" s="259"/>
      <c r="AO381" s="259"/>
      <c r="AP381" s="259"/>
      <c r="AQ381" s="259"/>
      <c r="AR381" s="259"/>
      <c r="AS381" s="259"/>
      <c r="AT381" s="259"/>
      <c r="AU381" s="259"/>
      <c r="AV381" s="259"/>
      <c r="AW381" s="259"/>
      <c r="AX381" s="259"/>
      <c r="AY381" s="259"/>
      <c r="AZ381" s="259"/>
      <c r="BA381" s="259"/>
      <c r="BB381" s="259"/>
      <c r="BC381" s="259"/>
      <c r="BD381" s="259"/>
      <c r="BE381" s="259"/>
      <c r="BF381" s="259"/>
      <c r="BG381" s="259"/>
      <c r="BH381" s="259"/>
      <c r="BI381" s="259"/>
      <c r="BJ381" s="259"/>
      <c r="BK381" s="259"/>
      <c r="BL381" s="259"/>
      <c r="BM381" s="259"/>
      <c r="BN381" s="259"/>
      <c r="BO381" s="259"/>
      <c r="BP381" s="259"/>
      <c r="BQ381" s="259"/>
      <c r="BR381" s="259"/>
      <c r="BS381" s="259"/>
      <c r="BT381" s="259"/>
      <c r="BU381" s="259"/>
      <c r="BV381" s="259"/>
      <c r="BW381" s="259"/>
      <c r="BX381" s="259"/>
      <c r="BY381" s="259"/>
      <c r="BZ381" s="259"/>
      <c r="CA381" s="259"/>
      <c r="CB381" s="259"/>
      <c r="CC381" s="259"/>
      <c r="CD381" s="259"/>
      <c r="CE381" s="259"/>
      <c r="CF381" s="259"/>
      <c r="CG381" s="259"/>
      <c r="CH381" s="259"/>
      <c r="CI381" s="259"/>
      <c r="CJ381" s="259"/>
      <c r="CK381" s="259"/>
      <c r="CL381" s="259"/>
      <c r="CM381" s="259"/>
      <c r="CN381" s="259"/>
      <c r="CO381" s="259"/>
      <c r="CP381" s="259"/>
      <c r="CQ381" s="259"/>
      <c r="CR381" s="259"/>
      <c r="CS381" s="259"/>
      <c r="CT381" s="259"/>
      <c r="CU381" s="259"/>
      <c r="CV381" s="259"/>
      <c r="CW381" s="259"/>
      <c r="CX381" s="259"/>
      <c r="CY381" s="259"/>
      <c r="CZ381" s="259"/>
      <c r="DA381" s="259"/>
      <c r="DB381" s="259"/>
      <c r="DC381" s="259"/>
      <c r="DD381" s="259"/>
      <c r="DE381" s="259"/>
      <c r="DF381" s="259"/>
      <c r="DG381" s="259"/>
      <c r="DH381" s="259"/>
      <c r="DI381" s="259"/>
      <c r="DJ381" s="259"/>
      <c r="DK381" s="259"/>
      <c r="DL381" s="259"/>
      <c r="DM381" s="259"/>
      <c r="DN381" s="259"/>
      <c r="DO381" s="259"/>
      <c r="DP381" s="259"/>
      <c r="DQ381" s="259"/>
      <c r="DR381" s="259"/>
      <c r="DS381" s="259"/>
      <c r="DT381" s="259"/>
      <c r="DU381" s="259"/>
      <c r="DV381" s="259"/>
      <c r="DW381" s="259"/>
      <c r="DX381" s="259"/>
      <c r="DY381" s="259"/>
      <c r="DZ381" s="259"/>
      <c r="EA381" s="259"/>
      <c r="EB381" s="259"/>
      <c r="EC381" s="259"/>
      <c r="ED381" s="259"/>
      <c r="EE381" s="259"/>
      <c r="EF381" s="259"/>
      <c r="EG381" s="259"/>
      <c r="EH381" s="259"/>
      <c r="EI381" s="259"/>
      <c r="EJ381" s="259"/>
      <c r="EK381" s="259"/>
      <c r="EL381" s="259"/>
      <c r="EM381" s="259"/>
      <c r="EN381" s="259"/>
      <c r="EO381" s="259"/>
      <c r="EP381" s="259"/>
      <c r="EQ381" s="259"/>
      <c r="ER381" s="259"/>
      <c r="ES381" s="259"/>
      <c r="ET381" s="259"/>
      <c r="EU381" s="259"/>
      <c r="EV381" s="259"/>
      <c r="EW381" s="259"/>
      <c r="EX381" s="259"/>
      <c r="EY381" s="259"/>
      <c r="EZ381" s="259"/>
      <c r="FA381" s="259"/>
      <c r="FB381" s="259"/>
      <c r="FC381" s="259"/>
      <c r="FD381" s="259"/>
      <c r="FE381" s="259"/>
      <c r="FF381" s="259"/>
      <c r="FG381" s="259"/>
      <c r="FH381" s="259"/>
      <c r="FI381" s="259"/>
      <c r="FJ381" s="259"/>
      <c r="FK381" s="259"/>
      <c r="FL381" s="259"/>
      <c r="FM381" s="259"/>
      <c r="FN381" s="259"/>
      <c r="FO381" s="259"/>
      <c r="FP381" s="259"/>
      <c r="FQ381" s="259"/>
      <c r="FR381" s="259"/>
      <c r="FS381" s="259"/>
      <c r="FT381" s="259"/>
      <c r="FU381" s="259"/>
      <c r="FV381" s="259"/>
      <c r="FW381" s="259"/>
      <c r="FX381" s="259"/>
      <c r="FY381" s="259"/>
      <c r="FZ381" s="259"/>
      <c r="GA381" s="259"/>
      <c r="GB381" s="259"/>
      <c r="GC381" s="259"/>
      <c r="GD381" s="259"/>
      <c r="GE381" s="259"/>
      <c r="GF381" s="259"/>
      <c r="GG381" s="259"/>
      <c r="GH381" s="259"/>
      <c r="GI381" s="259"/>
      <c r="GJ381" s="259"/>
      <c r="GK381" s="259"/>
      <c r="GL381" s="259"/>
      <c r="GM381" s="259"/>
      <c r="GN381" s="259"/>
      <c r="GO381" s="259"/>
      <c r="GP381" s="259"/>
      <c r="GQ381" s="259"/>
      <c r="GR381" s="259"/>
      <c r="GS381" s="259"/>
      <c r="GT381" s="259"/>
      <c r="GU381" s="259"/>
      <c r="GV381" s="259"/>
      <c r="GW381" s="259"/>
      <c r="GX381" s="259"/>
      <c r="GY381" s="259"/>
      <c r="GZ381" s="259"/>
      <c r="HA381" s="259"/>
      <c r="HB381" s="259"/>
      <c r="HC381" s="259"/>
      <c r="HD381" s="259"/>
      <c r="HE381" s="259"/>
      <c r="HF381" s="259"/>
      <c r="HG381" s="259"/>
      <c r="HH381" s="259"/>
      <c r="HI381" s="259"/>
      <c r="HJ381" s="259"/>
      <c r="HK381" s="259"/>
      <c r="HL381" s="259"/>
      <c r="HM381" s="259"/>
      <c r="HN381" s="259"/>
      <c r="HO381" s="259"/>
      <c r="HP381" s="259"/>
      <c r="HQ381" s="259"/>
      <c r="HR381" s="259"/>
      <c r="HS381" s="259"/>
      <c r="HT381" s="259"/>
      <c r="HU381" s="259"/>
      <c r="HV381" s="259"/>
      <c r="HW381" s="259"/>
      <c r="HX381" s="259"/>
      <c r="HY381" s="259"/>
      <c r="HZ381" s="259"/>
      <c r="IA381" s="259"/>
      <c r="IB381" s="259"/>
      <c r="IC381" s="259"/>
      <c r="ID381" s="259"/>
      <c r="IE381" s="259"/>
      <c r="IF381" s="259"/>
      <c r="IG381" s="259"/>
      <c r="IH381" s="259"/>
      <c r="II381" s="259"/>
      <c r="IJ381" s="259"/>
      <c r="IK381" s="259"/>
      <c r="IL381" s="259"/>
      <c r="IM381" s="259"/>
      <c r="IN381" s="259"/>
      <c r="IO381" s="259"/>
      <c r="IP381" s="259"/>
      <c r="IQ381" s="259"/>
      <c r="IR381" s="259"/>
      <c r="IS381" s="259"/>
      <c r="IT381" s="259"/>
      <c r="IU381" s="259"/>
      <c r="IV381" s="259"/>
      <c r="IW381" s="259"/>
      <c r="IX381" s="259"/>
      <c r="IY381" s="259"/>
      <c r="IZ381" s="259"/>
      <c r="JA381" s="259"/>
      <c r="JB381" s="259"/>
      <c r="JC381" s="259"/>
      <c r="JD381" s="259"/>
      <c r="JE381" s="259"/>
      <c r="JF381" s="259"/>
      <c r="JG381" s="259"/>
      <c r="JH381" s="259"/>
      <c r="JI381" s="259"/>
      <c r="JJ381" s="259"/>
      <c r="JK381" s="259"/>
      <c r="JL381" s="259"/>
      <c r="JM381" s="259"/>
      <c r="JN381" s="259"/>
      <c r="JO381" s="259"/>
      <c r="JP381" s="259"/>
      <c r="JQ381" s="259"/>
      <c r="JR381" s="259"/>
      <c r="JS381" s="259"/>
      <c r="JT381" s="259"/>
      <c r="JU381" s="259"/>
      <c r="JV381" s="259"/>
      <c r="JW381" s="259"/>
      <c r="JX381" s="259"/>
      <c r="JY381" s="259"/>
      <c r="JZ381" s="259"/>
      <c r="KA381" s="259"/>
      <c r="KB381" s="259"/>
      <c r="KC381" s="259"/>
      <c r="KD381" s="259"/>
      <c r="KE381" s="259"/>
      <c r="KF381" s="259"/>
      <c r="KG381" s="259"/>
      <c r="KH381" s="259"/>
      <c r="KI381" s="259"/>
      <c r="KJ381" s="259"/>
      <c r="KK381" s="259"/>
      <c r="KL381" s="259"/>
      <c r="KM381" s="259"/>
      <c r="KN381" s="259"/>
      <c r="KO381" s="259"/>
      <c r="KP381" s="259"/>
      <c r="KQ381" s="259"/>
      <c r="KR381" s="259"/>
      <c r="KS381" s="259"/>
      <c r="KT381" s="259"/>
      <c r="KU381" s="259"/>
      <c r="KV381" s="259"/>
      <c r="KW381" s="259"/>
      <c r="KX381" s="259"/>
      <c r="KY381" s="259"/>
      <c r="KZ381" s="259"/>
      <c r="LA381" s="259"/>
      <c r="LB381" s="259"/>
      <c r="LC381" s="259"/>
      <c r="LD381" s="259"/>
      <c r="LE381" s="259"/>
      <c r="LF381" s="259"/>
      <c r="LG381" s="259"/>
      <c r="LH381" s="259"/>
      <c r="LI381" s="259"/>
      <c r="LJ381" s="259"/>
      <c r="LK381" s="259"/>
      <c r="LL381" s="259"/>
      <c r="LM381" s="259"/>
      <c r="LN381" s="259"/>
      <c r="LO381" s="259"/>
      <c r="LP381" s="259"/>
      <c r="LQ381" s="259"/>
      <c r="LR381" s="259"/>
      <c r="LS381" s="259"/>
      <c r="LT381" s="259"/>
      <c r="LU381" s="259"/>
      <c r="LV381" s="259"/>
      <c r="LW381" s="259"/>
      <c r="LX381" s="259"/>
      <c r="LY381" s="259"/>
      <c r="LZ381" s="259"/>
      <c r="MA381" s="259"/>
      <c r="MB381" s="259"/>
      <c r="MC381" s="259"/>
      <c r="MD381" s="259"/>
      <c r="ME381" s="259"/>
      <c r="MF381" s="259"/>
      <c r="MG381" s="259"/>
      <c r="MH381" s="259"/>
      <c r="MI381" s="259"/>
      <c r="MJ381" s="259"/>
      <c r="MK381" s="259"/>
      <c r="ML381" s="259"/>
      <c r="MM381" s="259"/>
      <c r="MN381" s="259"/>
      <c r="MO381" s="259"/>
      <c r="MP381" s="259"/>
      <c r="MQ381" s="259"/>
      <c r="MR381" s="259"/>
      <c r="MS381" s="259"/>
      <c r="MT381" s="259"/>
      <c r="MU381" s="259"/>
      <c r="MV381" s="259"/>
      <c r="MW381" s="259"/>
      <c r="MX381" s="259"/>
      <c r="MY381" s="259"/>
      <c r="MZ381" s="259"/>
      <c r="NA381" s="259"/>
      <c r="NB381" s="259"/>
      <c r="NC381" s="259"/>
      <c r="ND381" s="259"/>
      <c r="NE381" s="259"/>
      <c r="NF381" s="259"/>
      <c r="NG381" s="259"/>
      <c r="NH381" s="259"/>
      <c r="NI381" s="259"/>
      <c r="NJ381" s="259"/>
      <c r="NK381" s="259"/>
      <c r="NL381" s="259"/>
      <c r="NM381" s="259"/>
      <c r="NN381" s="259"/>
      <c r="NO381" s="259"/>
      <c r="NP381" s="259"/>
      <c r="NQ381" s="259"/>
      <c r="NR381" s="259"/>
      <c r="NS381" s="259"/>
      <c r="NT381" s="259"/>
      <c r="NU381" s="259"/>
      <c r="NV381" s="259"/>
      <c r="NW381" s="259"/>
      <c r="NX381" s="259"/>
      <c r="NY381" s="259"/>
      <c r="NZ381" s="259"/>
      <c r="OA381" s="259"/>
      <c r="OB381" s="259"/>
      <c r="OC381" s="259"/>
      <c r="OD381" s="259"/>
      <c r="OE381" s="259"/>
      <c r="OF381" s="259"/>
      <c r="OG381" s="259"/>
      <c r="OH381" s="259"/>
      <c r="OI381" s="259"/>
      <c r="OJ381" s="259"/>
      <c r="OK381" s="259"/>
      <c r="OL381" s="259"/>
      <c r="OM381" s="259"/>
      <c r="ON381" s="259"/>
      <c r="OO381" s="259"/>
      <c r="OP381" s="259"/>
      <c r="OQ381" s="259"/>
      <c r="OR381" s="259"/>
      <c r="OS381" s="259"/>
      <c r="OT381" s="259"/>
      <c r="OU381" s="259"/>
      <c r="OV381" s="259"/>
      <c r="OW381" s="259"/>
      <c r="OX381" s="259"/>
      <c r="OY381" s="259"/>
      <c r="OZ381" s="259"/>
      <c r="PA381" s="259"/>
      <c r="PB381" s="259"/>
      <c r="PC381" s="259"/>
      <c r="PD381" s="259"/>
      <c r="PE381" s="259"/>
      <c r="PF381" s="259"/>
      <c r="PG381" s="259"/>
      <c r="PH381" s="259"/>
      <c r="PI381" s="259"/>
      <c r="PJ381" s="259"/>
      <c r="PK381" s="259"/>
      <c r="PL381" s="259"/>
      <c r="PM381" s="259"/>
      <c r="PN381" s="259"/>
      <c r="PO381" s="259"/>
      <c r="PP381" s="259"/>
      <c r="PQ381" s="259"/>
      <c r="PR381" s="259"/>
      <c r="PS381" s="259"/>
      <c r="PT381" s="259"/>
      <c r="PU381" s="259"/>
      <c r="PV381" s="259"/>
      <c r="PW381" s="259"/>
      <c r="PX381" s="259"/>
      <c r="PY381" s="259"/>
      <c r="PZ381" s="259"/>
      <c r="QA381" s="259"/>
      <c r="QB381" s="259"/>
      <c r="QC381" s="259"/>
      <c r="QD381" s="259"/>
      <c r="QE381" s="259"/>
      <c r="QF381" s="259"/>
      <c r="QG381" s="259"/>
      <c r="QH381" s="259"/>
      <c r="QI381" s="259"/>
      <c r="QJ381" s="259"/>
      <c r="QK381" s="259"/>
      <c r="QL381" s="259"/>
      <c r="QM381" s="259"/>
      <c r="QN381" s="259"/>
      <c r="QO381" s="259"/>
      <c r="QP381" s="259"/>
      <c r="QQ381" s="259"/>
      <c r="QR381" s="259"/>
      <c r="QS381" s="259"/>
      <c r="QT381" s="259"/>
      <c r="QU381" s="259"/>
      <c r="QV381" s="259"/>
      <c r="QW381" s="259"/>
      <c r="QX381" s="259"/>
      <c r="QY381" s="259"/>
      <c r="QZ381" s="259"/>
      <c r="RA381" s="259"/>
      <c r="RB381" s="259"/>
      <c r="RC381" s="259"/>
      <c r="RD381" s="259"/>
      <c r="RE381" s="259"/>
      <c r="RF381" s="259"/>
      <c r="RG381" s="259"/>
      <c r="RH381" s="259"/>
      <c r="RI381" s="259"/>
      <c r="RJ381" s="259"/>
      <c r="RK381" s="259"/>
      <c r="RL381" s="259"/>
      <c r="RM381" s="259"/>
      <c r="RN381" s="259"/>
      <c r="RO381" s="259"/>
      <c r="RP381" s="259"/>
      <c r="RQ381" s="259"/>
      <c r="RR381" s="259"/>
      <c r="RS381" s="259"/>
      <c r="RT381" s="259"/>
      <c r="RU381" s="259"/>
      <c r="RV381" s="259"/>
      <c r="RW381" s="259"/>
      <c r="RX381" s="259"/>
      <c r="RY381" s="259"/>
      <c r="RZ381" s="259"/>
      <c r="SA381" s="259"/>
      <c r="SB381" s="259"/>
      <c r="SC381" s="259"/>
      <c r="SD381" s="259"/>
      <c r="SE381" s="259"/>
      <c r="SF381" s="259"/>
      <c r="SG381" s="259"/>
      <c r="SH381" s="259"/>
      <c r="SI381" s="259"/>
      <c r="SJ381" s="259"/>
      <c r="SK381" s="259"/>
      <c r="SL381" s="259"/>
      <c r="SM381" s="259"/>
      <c r="SN381" s="259"/>
      <c r="SO381" s="259"/>
      <c r="SP381" s="259"/>
      <c r="SQ381" s="259"/>
      <c r="SR381" s="259"/>
      <c r="SS381" s="259"/>
      <c r="ST381" s="259"/>
      <c r="SU381" s="259"/>
      <c r="SV381" s="259"/>
      <c r="SW381" s="259"/>
      <c r="SX381" s="259"/>
      <c r="SY381" s="259"/>
      <c r="SZ381" s="259"/>
      <c r="TA381" s="259"/>
      <c r="TB381" s="259"/>
      <c r="TC381" s="259"/>
      <c r="TD381" s="259"/>
      <c r="TE381" s="259"/>
      <c r="TF381" s="259"/>
      <c r="TG381" s="259"/>
      <c r="TH381" s="259"/>
      <c r="TI381" s="259"/>
      <c r="TJ381" s="259"/>
      <c r="TK381" s="259"/>
      <c r="TL381" s="259"/>
      <c r="TM381" s="259"/>
      <c r="TN381" s="259"/>
      <c r="TO381" s="259"/>
      <c r="TP381" s="259"/>
      <c r="TQ381" s="259"/>
      <c r="TR381" s="259"/>
      <c r="TS381" s="259"/>
      <c r="TT381" s="259"/>
      <c r="TU381" s="259"/>
      <c r="TV381" s="259"/>
      <c r="TW381" s="259"/>
      <c r="TX381" s="259"/>
      <c r="TY381" s="259"/>
      <c r="TZ381" s="259"/>
      <c r="UA381" s="259"/>
      <c r="UB381" s="259"/>
      <c r="UC381" s="259"/>
      <c r="UD381" s="259"/>
      <c r="UE381" s="259"/>
      <c r="UF381" s="259"/>
      <c r="UG381" s="259"/>
      <c r="UH381" s="259"/>
      <c r="UI381" s="259"/>
      <c r="UJ381" s="259"/>
      <c r="UK381" s="259"/>
      <c r="UL381" s="259"/>
      <c r="UM381" s="259"/>
      <c r="UN381" s="259"/>
      <c r="UO381" s="259"/>
      <c r="UP381" s="259"/>
      <c r="UQ381" s="259"/>
      <c r="UR381" s="259"/>
      <c r="US381" s="259"/>
      <c r="UT381" s="259"/>
      <c r="UU381" s="259"/>
      <c r="UV381" s="259"/>
      <c r="UW381" s="259"/>
      <c r="UX381" s="259"/>
      <c r="UY381" s="259"/>
      <c r="UZ381" s="259"/>
      <c r="VA381" s="259"/>
      <c r="VB381" s="259"/>
      <c r="VC381" s="259"/>
      <c r="VD381" s="259"/>
      <c r="VE381" s="259"/>
      <c r="VF381" s="259"/>
      <c r="VG381" s="259"/>
      <c r="VH381" s="259"/>
      <c r="VI381" s="259"/>
      <c r="VJ381" s="259"/>
      <c r="VK381" s="259"/>
      <c r="VL381" s="259"/>
      <c r="VM381" s="259"/>
      <c r="VN381" s="259"/>
      <c r="VO381" s="259"/>
      <c r="VP381" s="259"/>
      <c r="VQ381" s="259"/>
      <c r="VR381" s="259"/>
      <c r="VS381" s="259"/>
      <c r="VT381" s="259"/>
      <c r="VU381" s="259"/>
      <c r="VV381" s="259"/>
      <c r="VW381" s="259"/>
      <c r="VX381" s="259"/>
      <c r="VY381" s="259"/>
      <c r="VZ381" s="259"/>
      <c r="WA381" s="259"/>
      <c r="WB381" s="259"/>
      <c r="WC381" s="259"/>
      <c r="WD381" s="259"/>
      <c r="WE381" s="259"/>
      <c r="WF381" s="259"/>
      <c r="WG381" s="259"/>
      <c r="WH381" s="259"/>
      <c r="WI381" s="259"/>
      <c r="WJ381" s="259"/>
      <c r="WK381" s="259"/>
      <c r="WL381" s="259"/>
      <c r="WM381" s="259"/>
      <c r="WN381" s="259"/>
      <c r="WO381" s="259"/>
      <c r="WP381" s="259"/>
      <c r="WQ381" s="259"/>
      <c r="WR381" s="259"/>
      <c r="WS381" s="259"/>
      <c r="WT381" s="259"/>
      <c r="WU381" s="259"/>
      <c r="WV381" s="259"/>
      <c r="WW381" s="259"/>
      <c r="WX381" s="259"/>
      <c r="WY381" s="259"/>
      <c r="WZ381" s="259"/>
      <c r="XA381" s="259"/>
      <c r="XB381" s="259"/>
      <c r="XC381" s="259"/>
      <c r="XD381" s="259"/>
      <c r="XE381" s="259"/>
      <c r="XF381" s="259"/>
      <c r="XG381" s="259"/>
      <c r="XH381" s="259"/>
      <c r="XI381" s="259"/>
      <c r="XJ381" s="259"/>
      <c r="XK381" s="259"/>
      <c r="XL381" s="259"/>
      <c r="XM381" s="259"/>
      <c r="XN381" s="259"/>
      <c r="XO381" s="259"/>
      <c r="XP381" s="259"/>
      <c r="XQ381" s="259"/>
      <c r="XR381" s="259"/>
      <c r="XS381" s="259"/>
      <c r="XT381" s="259"/>
      <c r="XU381" s="259"/>
      <c r="XV381" s="259"/>
      <c r="XW381" s="259"/>
      <c r="XX381" s="259"/>
      <c r="XY381" s="259"/>
      <c r="XZ381" s="259"/>
      <c r="YA381" s="259"/>
      <c r="YB381" s="259"/>
      <c r="YC381" s="259"/>
      <c r="YD381" s="259"/>
      <c r="YE381" s="259"/>
      <c r="YF381" s="259"/>
      <c r="YG381" s="259"/>
      <c r="YH381" s="259"/>
      <c r="YI381" s="259"/>
      <c r="YJ381" s="259"/>
      <c r="YK381" s="259"/>
      <c r="YL381" s="259"/>
      <c r="YM381" s="259"/>
      <c r="YN381" s="259"/>
      <c r="YO381" s="259"/>
      <c r="YP381" s="259"/>
      <c r="YQ381" s="259"/>
      <c r="YR381" s="259"/>
      <c r="YS381" s="259"/>
      <c r="YT381" s="259"/>
      <c r="YU381" s="259"/>
      <c r="YV381" s="259"/>
      <c r="YW381" s="259"/>
      <c r="YX381" s="259"/>
      <c r="YY381" s="259"/>
      <c r="YZ381" s="259"/>
      <c r="ZA381" s="259"/>
      <c r="ZB381" s="259"/>
      <c r="ZC381" s="259"/>
      <c r="ZD381" s="259"/>
      <c r="ZE381" s="259"/>
      <c r="ZF381" s="259"/>
      <c r="ZG381" s="259"/>
      <c r="ZH381" s="259"/>
      <c r="ZI381" s="259"/>
      <c r="ZJ381" s="259"/>
      <c r="ZK381" s="259"/>
      <c r="ZL381" s="259"/>
      <c r="ZM381" s="259"/>
      <c r="ZN381" s="259"/>
      <c r="ZO381" s="259"/>
      <c r="ZP381" s="259"/>
      <c r="ZQ381" s="259"/>
      <c r="ZR381" s="259"/>
      <c r="ZS381" s="259"/>
      <c r="ZT381" s="259"/>
      <c r="ZU381" s="259"/>
      <c r="ZV381" s="259"/>
      <c r="ZW381" s="259"/>
      <c r="ZX381" s="259"/>
      <c r="ZY381" s="259"/>
      <c r="ZZ381" s="259"/>
      <c r="AAA381" s="259"/>
      <c r="AAB381" s="259"/>
      <c r="AAC381" s="259"/>
      <c r="AAD381" s="259"/>
      <c r="AAE381" s="259"/>
      <c r="AAF381" s="259"/>
      <c r="AAG381" s="259"/>
      <c r="AAH381" s="259"/>
      <c r="AAI381" s="259"/>
      <c r="AAJ381" s="259"/>
      <c r="AAK381" s="259"/>
      <c r="AAL381" s="259"/>
      <c r="AAM381" s="259"/>
      <c r="AAN381" s="259"/>
      <c r="AAO381" s="259"/>
      <c r="AAP381" s="259"/>
      <c r="AAQ381" s="259"/>
      <c r="AAR381" s="259"/>
      <c r="AAS381" s="259"/>
      <c r="AAT381" s="259"/>
      <c r="AAU381" s="259"/>
      <c r="AAV381" s="259"/>
      <c r="AAW381" s="259"/>
      <c r="AAX381" s="259"/>
      <c r="AAY381" s="259"/>
      <c r="AAZ381" s="259"/>
      <c r="ABA381" s="259"/>
      <c r="ABB381" s="259"/>
      <c r="ABC381" s="259"/>
      <c r="ABD381" s="259"/>
      <c r="ABE381" s="259"/>
      <c r="ABF381" s="259"/>
      <c r="ABG381" s="259"/>
      <c r="ABH381" s="259"/>
      <c r="ABI381" s="259"/>
      <c r="ABJ381" s="259"/>
      <c r="ABK381" s="259"/>
      <c r="ABL381" s="259"/>
      <c r="ABM381" s="259"/>
      <c r="ABN381" s="259"/>
      <c r="ABO381" s="259"/>
      <c r="ABP381" s="259"/>
      <c r="ABQ381" s="259"/>
      <c r="ABR381" s="259"/>
      <c r="ABS381" s="259"/>
      <c r="ABT381" s="259"/>
      <c r="ABU381" s="259"/>
      <c r="ABV381" s="259"/>
      <c r="ABW381" s="259"/>
      <c r="ABX381" s="259"/>
      <c r="ABY381" s="259"/>
      <c r="ABZ381" s="259"/>
      <c r="ACA381" s="259"/>
      <c r="ACB381" s="259"/>
      <c r="ACC381" s="259"/>
      <c r="ACD381" s="259"/>
      <c r="ACE381" s="259"/>
      <c r="ACF381" s="259"/>
      <c r="ACG381" s="259"/>
      <c r="ACH381" s="259"/>
      <c r="ACI381" s="259"/>
      <c r="ACJ381" s="259"/>
      <c r="ACK381" s="259"/>
      <c r="ACL381" s="259"/>
      <c r="ACM381" s="259"/>
      <c r="ACN381" s="259"/>
      <c r="ACO381" s="259"/>
      <c r="ACP381" s="259"/>
      <c r="ACQ381" s="259"/>
      <c r="ACR381" s="259"/>
      <c r="ACS381" s="259"/>
      <c r="ACT381" s="259"/>
      <c r="ACU381" s="259"/>
      <c r="ACV381" s="259"/>
      <c r="ACW381" s="259"/>
      <c r="ACX381" s="259"/>
      <c r="ACY381" s="259"/>
      <c r="ACZ381" s="259"/>
      <c r="ADA381" s="259"/>
      <c r="ADB381" s="259"/>
      <c r="ADC381" s="259"/>
      <c r="ADD381" s="259"/>
      <c r="ADE381" s="259"/>
      <c r="ADF381" s="259"/>
      <c r="ADG381" s="259"/>
      <c r="ADH381" s="259"/>
      <c r="ADI381" s="259"/>
      <c r="ADJ381" s="259"/>
      <c r="ADK381" s="259"/>
      <c r="ADL381" s="259"/>
      <c r="ADM381" s="259"/>
      <c r="ADN381" s="259"/>
      <c r="ADO381" s="259"/>
      <c r="ADP381" s="259"/>
      <c r="ADQ381" s="259"/>
      <c r="ADR381" s="259"/>
      <c r="ADS381" s="259"/>
      <c r="ADT381" s="259"/>
      <c r="ADU381" s="259"/>
      <c r="ADV381" s="259"/>
      <c r="ADW381" s="259"/>
      <c r="ADX381" s="259"/>
      <c r="ADY381" s="259"/>
      <c r="ADZ381" s="259"/>
      <c r="AEA381" s="259"/>
      <c r="AEB381" s="259"/>
      <c r="AEC381" s="259"/>
      <c r="AED381" s="259"/>
      <c r="AEE381" s="259"/>
      <c r="AEF381" s="259"/>
      <c r="AEG381" s="259"/>
      <c r="AEH381" s="259"/>
      <c r="AEI381" s="259"/>
      <c r="AEJ381" s="259"/>
      <c r="AEK381" s="259"/>
      <c r="AEL381" s="259"/>
      <c r="AEM381" s="259"/>
      <c r="AEN381" s="259"/>
      <c r="AEO381" s="259"/>
      <c r="AEP381" s="259"/>
      <c r="AEQ381" s="259"/>
      <c r="AER381" s="259"/>
      <c r="AES381" s="259"/>
      <c r="AET381" s="259"/>
      <c r="AEU381" s="259"/>
      <c r="AEV381" s="259"/>
      <c r="AEW381" s="259"/>
      <c r="AEX381" s="259"/>
      <c r="AEY381" s="259"/>
      <c r="AEZ381" s="259"/>
      <c r="AFA381" s="259"/>
      <c r="AFB381" s="259"/>
      <c r="AFC381" s="259"/>
      <c r="AFD381" s="259"/>
      <c r="AFE381" s="259"/>
      <c r="AFF381" s="259"/>
      <c r="AFG381" s="259"/>
      <c r="AFH381" s="259"/>
      <c r="AFI381" s="259"/>
      <c r="AFJ381" s="259"/>
      <c r="AFK381" s="259"/>
      <c r="AFL381" s="259"/>
      <c r="AFM381" s="259"/>
      <c r="AFN381" s="259"/>
      <c r="AFO381" s="259"/>
      <c r="AFP381" s="259"/>
      <c r="AFQ381" s="259"/>
      <c r="AFR381" s="259"/>
      <c r="AFS381" s="259"/>
      <c r="AFT381" s="259"/>
      <c r="AFU381" s="259"/>
      <c r="AFV381" s="259"/>
      <c r="AFW381" s="259"/>
      <c r="AFX381" s="259"/>
      <c r="AFY381" s="259"/>
      <c r="AFZ381" s="259"/>
      <c r="AGA381" s="259"/>
      <c r="AGB381" s="259"/>
      <c r="AGC381" s="259"/>
      <c r="AGD381" s="259"/>
      <c r="AGE381" s="259"/>
      <c r="AGF381" s="259"/>
      <c r="AGG381" s="259"/>
      <c r="AGH381" s="259"/>
      <c r="AGI381" s="259"/>
      <c r="AGJ381" s="259"/>
      <c r="AGK381" s="259"/>
      <c r="AGL381" s="259"/>
      <c r="AGM381" s="259"/>
      <c r="AGN381" s="259"/>
      <c r="AGO381" s="259"/>
      <c r="AGP381" s="259"/>
      <c r="AGQ381" s="259"/>
      <c r="AGR381" s="259"/>
      <c r="AGS381" s="259"/>
      <c r="AGT381" s="259"/>
      <c r="AGU381" s="259"/>
      <c r="AGV381" s="259"/>
      <c r="AGW381" s="259"/>
      <c r="AGX381" s="259"/>
      <c r="AGY381" s="259"/>
      <c r="AGZ381" s="259"/>
      <c r="AHA381" s="259"/>
      <c r="AHB381" s="259"/>
      <c r="AHC381" s="259"/>
      <c r="AHD381" s="259"/>
      <c r="AHE381" s="259"/>
      <c r="AHF381" s="259"/>
      <c r="AHG381" s="259"/>
      <c r="AHH381" s="259"/>
      <c r="AHI381" s="259"/>
      <c r="AHJ381" s="259"/>
      <c r="AHK381" s="259"/>
      <c r="AHL381" s="259"/>
      <c r="AHM381" s="259"/>
      <c r="AHN381" s="259"/>
      <c r="AHO381" s="259"/>
      <c r="AHP381" s="259"/>
      <c r="AHQ381" s="259"/>
      <c r="AHR381" s="259"/>
      <c r="AHS381" s="259"/>
      <c r="AHT381" s="259"/>
      <c r="AHU381" s="259"/>
      <c r="AHV381" s="259"/>
      <c r="AHW381" s="259"/>
      <c r="AHX381" s="259"/>
      <c r="AHY381" s="259"/>
      <c r="AHZ381" s="259"/>
      <c r="AIA381" s="259"/>
      <c r="AIB381" s="259"/>
      <c r="AIC381" s="259"/>
      <c r="AID381" s="259"/>
      <c r="AIE381" s="259"/>
      <c r="AIF381" s="259"/>
      <c r="AIG381" s="259"/>
      <c r="AIH381" s="259"/>
      <c r="AII381" s="259"/>
      <c r="AIJ381" s="259"/>
      <c r="AIK381" s="259"/>
      <c r="AIL381" s="259"/>
      <c r="AIM381" s="259"/>
      <c r="AIN381" s="259"/>
      <c r="AIO381" s="259"/>
      <c r="AIP381" s="259"/>
      <c r="AIQ381" s="259"/>
      <c r="AIR381" s="259"/>
      <c r="AIS381" s="259"/>
      <c r="AIT381" s="259"/>
      <c r="AIU381" s="259"/>
      <c r="AIV381" s="259"/>
      <c r="AIW381" s="259"/>
      <c r="AIX381" s="259"/>
      <c r="AIY381" s="259"/>
      <c r="AIZ381" s="259"/>
      <c r="AJA381" s="259"/>
      <c r="AJB381" s="259"/>
      <c r="AJC381" s="259"/>
      <c r="AJD381" s="259"/>
      <c r="AJE381" s="259"/>
      <c r="AJF381" s="259"/>
      <c r="AJG381" s="259"/>
      <c r="AJH381" s="259"/>
      <c r="AJI381" s="259"/>
      <c r="AJJ381" s="259"/>
      <c r="AJK381" s="259"/>
      <c r="AJL381" s="259"/>
      <c r="AJM381" s="259"/>
      <c r="AJN381" s="259"/>
      <c r="AJO381" s="259"/>
      <c r="AJP381" s="259"/>
      <c r="AJQ381" s="259"/>
      <c r="AJR381" s="259"/>
      <c r="AJS381" s="259"/>
      <c r="AJT381" s="259"/>
      <c r="AJU381" s="259"/>
      <c r="AJV381" s="259"/>
      <c r="AJW381" s="259"/>
      <c r="AJX381" s="259"/>
      <c r="AJY381" s="259"/>
      <c r="AJZ381" s="259"/>
      <c r="AKA381" s="259"/>
      <c r="AKB381" s="259"/>
      <c r="AKC381" s="259"/>
      <c r="AKD381" s="259"/>
      <c r="AKE381" s="259"/>
      <c r="AKF381" s="259"/>
      <c r="AKG381" s="259"/>
      <c r="AKH381" s="259"/>
      <c r="AKI381" s="259"/>
      <c r="AKJ381" s="259"/>
      <c r="AKK381" s="259"/>
      <c r="AKL381" s="259"/>
      <c r="AKM381" s="259"/>
      <c r="AKN381" s="259"/>
      <c r="AKO381" s="259"/>
      <c r="AKP381" s="259"/>
      <c r="AKQ381" s="259"/>
      <c r="AKR381" s="259"/>
      <c r="AKS381" s="259"/>
      <c r="AKT381" s="259"/>
      <c r="AKU381" s="259"/>
      <c r="AKV381" s="259"/>
      <c r="AKW381" s="259"/>
      <c r="AKX381" s="259"/>
      <c r="AKY381" s="259"/>
      <c r="AKZ381" s="259"/>
      <c r="ALA381" s="259"/>
      <c r="ALB381" s="259"/>
      <c r="ALC381" s="259"/>
      <c r="ALD381" s="259"/>
      <c r="ALE381" s="259"/>
      <c r="ALF381" s="259"/>
      <c r="ALG381" s="259"/>
      <c r="ALH381" s="259"/>
      <c r="ALI381" s="259"/>
      <c r="ALJ381" s="259"/>
      <c r="ALK381" s="259"/>
      <c r="ALL381" s="259"/>
      <c r="ALM381" s="259"/>
      <c r="ALN381" s="259"/>
      <c r="ALO381" s="259"/>
      <c r="ALP381" s="259"/>
      <c r="ALQ381" s="259"/>
      <c r="ALR381" s="259"/>
      <c r="ALS381" s="259"/>
      <c r="ALT381" s="259"/>
      <c r="ALU381" s="259"/>
      <c r="ALV381" s="259"/>
      <c r="ALW381" s="259"/>
      <c r="ALX381" s="259"/>
      <c r="ALY381" s="259"/>
      <c r="ALZ381" s="259"/>
      <c r="AMA381" s="259"/>
      <c r="AMB381" s="259"/>
      <c r="AMC381" s="259"/>
      <c r="AMD381" s="259"/>
      <c r="AME381" s="259"/>
      <c r="AMF381" s="259"/>
      <c r="AMG381" s="259"/>
      <c r="AMH381" s="259"/>
      <c r="AMI381" s="259"/>
      <c r="AMJ381" s="259"/>
    </row>
    <row r="382" spans="1:1024" s="258" customFormat="1" ht="16.350000000000001" customHeight="1" thickTop="1">
      <c r="A382" s="477"/>
      <c r="B382" s="259"/>
      <c r="C382" s="259"/>
      <c r="D382" s="259"/>
      <c r="E382" s="259"/>
      <c r="F382" s="259"/>
      <c r="G382" s="259"/>
      <c r="H382" s="259"/>
      <c r="I382" s="523"/>
      <c r="J382" s="523"/>
      <c r="K382" s="523"/>
      <c r="L382" s="523"/>
      <c r="M382" s="523"/>
      <c r="N382" s="523"/>
      <c r="O382" s="523"/>
      <c r="P382" s="523"/>
      <c r="Q382" s="523"/>
      <c r="R382" s="524"/>
      <c r="S382" s="523"/>
      <c r="T382" s="523"/>
      <c r="U382" s="523"/>
      <c r="V382" s="523"/>
      <c r="W382" s="523"/>
      <c r="X382" s="523"/>
      <c r="Y382" s="523"/>
      <c r="Z382" s="259"/>
      <c r="AA382" s="259"/>
      <c r="AB382" s="531"/>
      <c r="AC382" s="259"/>
      <c r="AD382" s="259"/>
      <c r="AE382" s="259"/>
      <c r="AF382" s="259"/>
      <c r="AG382" s="259"/>
      <c r="AH382" s="259"/>
      <c r="AI382" s="259"/>
      <c r="AJ382" s="259"/>
      <c r="AK382" s="259"/>
      <c r="AL382" s="259"/>
      <c r="AM382" s="259"/>
      <c r="AN382" s="259"/>
      <c r="AO382" s="259"/>
      <c r="AP382" s="259"/>
      <c r="AQ382" s="259"/>
      <c r="AR382" s="259"/>
      <c r="AS382" s="259"/>
      <c r="AT382" s="259"/>
      <c r="AU382" s="259"/>
      <c r="AV382" s="259"/>
      <c r="AW382" s="259"/>
      <c r="AX382" s="259"/>
      <c r="AY382" s="259"/>
      <c r="AZ382" s="259"/>
      <c r="BA382" s="259"/>
      <c r="BB382" s="259"/>
      <c r="BC382" s="259"/>
      <c r="BD382" s="259"/>
      <c r="BE382" s="259"/>
      <c r="BF382" s="259"/>
      <c r="BG382" s="259"/>
      <c r="BH382" s="259"/>
      <c r="BI382" s="259"/>
      <c r="BJ382" s="259"/>
      <c r="BK382" s="259"/>
      <c r="BL382" s="259"/>
      <c r="BM382" s="259"/>
      <c r="BN382" s="259"/>
      <c r="BO382" s="259"/>
      <c r="BP382" s="259"/>
      <c r="BQ382" s="259"/>
      <c r="BR382" s="259"/>
      <c r="BS382" s="259"/>
      <c r="BT382" s="259"/>
      <c r="BU382" s="259"/>
      <c r="BV382" s="259"/>
      <c r="BW382" s="259"/>
      <c r="BX382" s="259"/>
      <c r="BY382" s="259"/>
      <c r="BZ382" s="259"/>
      <c r="CA382" s="259"/>
      <c r="CB382" s="259"/>
      <c r="CC382" s="259"/>
      <c r="CD382" s="259"/>
      <c r="CE382" s="259"/>
      <c r="CF382" s="259"/>
      <c r="CG382" s="259"/>
      <c r="CH382" s="259"/>
      <c r="CI382" s="259"/>
      <c r="CJ382" s="259"/>
      <c r="CK382" s="259"/>
      <c r="CL382" s="259"/>
      <c r="CM382" s="259"/>
      <c r="CN382" s="259"/>
      <c r="CO382" s="259"/>
      <c r="CP382" s="259"/>
      <c r="CQ382" s="259"/>
      <c r="CR382" s="259"/>
      <c r="CS382" s="259"/>
      <c r="CT382" s="259"/>
      <c r="CU382" s="259"/>
      <c r="CV382" s="259"/>
      <c r="CW382" s="259"/>
      <c r="CX382" s="259"/>
      <c r="CY382" s="259"/>
      <c r="CZ382" s="259"/>
      <c r="DA382" s="259"/>
      <c r="DB382" s="259"/>
      <c r="DC382" s="259"/>
      <c r="DD382" s="259"/>
      <c r="DE382" s="259"/>
      <c r="DF382" s="259"/>
      <c r="DG382" s="259"/>
      <c r="DH382" s="259"/>
      <c r="DI382" s="259"/>
      <c r="DJ382" s="259"/>
      <c r="DK382" s="259"/>
      <c r="DL382" s="259"/>
      <c r="DM382" s="259"/>
      <c r="DN382" s="259"/>
      <c r="DO382" s="259"/>
      <c r="DP382" s="259"/>
      <c r="DQ382" s="259"/>
      <c r="DR382" s="259"/>
      <c r="DS382" s="259"/>
      <c r="DT382" s="259"/>
      <c r="DU382" s="259"/>
      <c r="DV382" s="259"/>
      <c r="DW382" s="259"/>
      <c r="DX382" s="259"/>
      <c r="DY382" s="259"/>
      <c r="DZ382" s="259"/>
      <c r="EA382" s="259"/>
      <c r="EB382" s="259"/>
      <c r="EC382" s="259"/>
      <c r="ED382" s="259"/>
      <c r="EE382" s="259"/>
      <c r="EF382" s="259"/>
      <c r="EG382" s="259"/>
      <c r="EH382" s="259"/>
      <c r="EI382" s="259"/>
      <c r="EJ382" s="259"/>
      <c r="EK382" s="259"/>
      <c r="EL382" s="259"/>
      <c r="EM382" s="259"/>
      <c r="EN382" s="259"/>
      <c r="EO382" s="259"/>
      <c r="EP382" s="259"/>
      <c r="EQ382" s="259"/>
      <c r="ER382" s="259"/>
      <c r="ES382" s="259"/>
      <c r="ET382" s="259"/>
      <c r="EU382" s="259"/>
      <c r="EV382" s="259"/>
      <c r="EW382" s="259"/>
      <c r="EX382" s="259"/>
      <c r="EY382" s="259"/>
      <c r="EZ382" s="259"/>
      <c r="FA382" s="259"/>
      <c r="FB382" s="259"/>
      <c r="FC382" s="259"/>
      <c r="FD382" s="259"/>
      <c r="FE382" s="259"/>
      <c r="FF382" s="259"/>
      <c r="FG382" s="259"/>
      <c r="FH382" s="259"/>
      <c r="FI382" s="259"/>
      <c r="FJ382" s="259"/>
      <c r="FK382" s="259"/>
      <c r="FL382" s="259"/>
      <c r="FM382" s="259"/>
      <c r="FN382" s="259"/>
      <c r="FO382" s="259"/>
      <c r="FP382" s="259"/>
      <c r="FQ382" s="259"/>
      <c r="FR382" s="259"/>
      <c r="FS382" s="259"/>
      <c r="FT382" s="259"/>
      <c r="FU382" s="259"/>
      <c r="FV382" s="259"/>
      <c r="FW382" s="259"/>
      <c r="FX382" s="259"/>
      <c r="FY382" s="259"/>
      <c r="FZ382" s="259"/>
      <c r="GA382" s="259"/>
      <c r="GB382" s="259"/>
      <c r="GC382" s="259"/>
      <c r="GD382" s="259"/>
      <c r="GE382" s="259"/>
      <c r="GF382" s="259"/>
      <c r="GG382" s="259"/>
      <c r="GH382" s="259"/>
      <c r="GI382" s="259"/>
      <c r="GJ382" s="259"/>
      <c r="GK382" s="259"/>
      <c r="GL382" s="259"/>
      <c r="GM382" s="259"/>
      <c r="GN382" s="259"/>
      <c r="GO382" s="259"/>
      <c r="GP382" s="259"/>
      <c r="GQ382" s="259"/>
      <c r="GR382" s="259"/>
      <c r="GS382" s="259"/>
      <c r="GT382" s="259"/>
      <c r="GU382" s="259"/>
      <c r="GV382" s="259"/>
      <c r="GW382" s="259"/>
      <c r="GX382" s="259"/>
      <c r="GY382" s="259"/>
      <c r="GZ382" s="259"/>
      <c r="HA382" s="259"/>
      <c r="HB382" s="259"/>
      <c r="HC382" s="259"/>
      <c r="HD382" s="259"/>
      <c r="HE382" s="259"/>
      <c r="HF382" s="259"/>
      <c r="HG382" s="259"/>
      <c r="HH382" s="259"/>
      <c r="HI382" s="259"/>
      <c r="HJ382" s="259"/>
      <c r="HK382" s="259"/>
      <c r="HL382" s="259"/>
      <c r="HM382" s="259"/>
      <c r="HN382" s="259"/>
      <c r="HO382" s="259"/>
      <c r="HP382" s="259"/>
      <c r="HQ382" s="259"/>
      <c r="HR382" s="259"/>
      <c r="HS382" s="259"/>
      <c r="HT382" s="259"/>
      <c r="HU382" s="259"/>
      <c r="HV382" s="259"/>
      <c r="HW382" s="259"/>
      <c r="HX382" s="259"/>
      <c r="HY382" s="259"/>
      <c r="HZ382" s="259"/>
      <c r="IA382" s="259"/>
      <c r="IB382" s="259"/>
      <c r="IC382" s="259"/>
      <c r="ID382" s="259"/>
      <c r="IE382" s="259"/>
      <c r="IF382" s="259"/>
      <c r="IG382" s="259"/>
      <c r="IH382" s="259"/>
      <c r="II382" s="259"/>
      <c r="IJ382" s="259"/>
      <c r="IK382" s="259"/>
      <c r="IL382" s="259"/>
      <c r="IM382" s="259"/>
      <c r="IN382" s="259"/>
      <c r="IO382" s="259"/>
      <c r="IP382" s="259"/>
      <c r="IQ382" s="259"/>
      <c r="IR382" s="259"/>
      <c r="IS382" s="259"/>
      <c r="IT382" s="259"/>
      <c r="IU382" s="259"/>
      <c r="IV382" s="259"/>
      <c r="IW382" s="259"/>
      <c r="IX382" s="259"/>
      <c r="IY382" s="259"/>
      <c r="IZ382" s="259"/>
      <c r="JA382" s="259"/>
      <c r="JB382" s="259"/>
      <c r="JC382" s="259"/>
      <c r="JD382" s="259"/>
      <c r="JE382" s="259"/>
      <c r="JF382" s="259"/>
      <c r="JG382" s="259"/>
      <c r="JH382" s="259"/>
      <c r="JI382" s="259"/>
      <c r="JJ382" s="259"/>
      <c r="JK382" s="259"/>
      <c r="JL382" s="259"/>
      <c r="JM382" s="259"/>
      <c r="JN382" s="259"/>
      <c r="JO382" s="259"/>
      <c r="JP382" s="259"/>
      <c r="JQ382" s="259"/>
      <c r="JR382" s="259"/>
      <c r="JS382" s="259"/>
      <c r="JT382" s="259"/>
      <c r="JU382" s="259"/>
      <c r="JV382" s="259"/>
      <c r="JW382" s="259"/>
      <c r="JX382" s="259"/>
      <c r="JY382" s="259"/>
      <c r="JZ382" s="259"/>
      <c r="KA382" s="259"/>
      <c r="KB382" s="259"/>
      <c r="KC382" s="259"/>
      <c r="KD382" s="259"/>
      <c r="KE382" s="259"/>
      <c r="KF382" s="259"/>
      <c r="KG382" s="259"/>
      <c r="KH382" s="259"/>
      <c r="KI382" s="259"/>
      <c r="KJ382" s="259"/>
      <c r="KK382" s="259"/>
      <c r="KL382" s="259"/>
      <c r="KM382" s="259"/>
      <c r="KN382" s="259"/>
      <c r="KO382" s="259"/>
      <c r="KP382" s="259"/>
      <c r="KQ382" s="259"/>
      <c r="KR382" s="259"/>
      <c r="KS382" s="259"/>
      <c r="KT382" s="259"/>
      <c r="KU382" s="259"/>
      <c r="KV382" s="259"/>
      <c r="KW382" s="259"/>
      <c r="KX382" s="259"/>
      <c r="KY382" s="259"/>
      <c r="KZ382" s="259"/>
      <c r="LA382" s="259"/>
      <c r="LB382" s="259"/>
      <c r="LC382" s="259"/>
      <c r="LD382" s="259"/>
      <c r="LE382" s="259"/>
      <c r="LF382" s="259"/>
      <c r="LG382" s="259"/>
      <c r="LH382" s="259"/>
      <c r="LI382" s="259"/>
      <c r="LJ382" s="259"/>
      <c r="LK382" s="259"/>
      <c r="LL382" s="259"/>
      <c r="LM382" s="259"/>
      <c r="LN382" s="259"/>
      <c r="LO382" s="259"/>
      <c r="LP382" s="259"/>
      <c r="LQ382" s="259"/>
      <c r="LR382" s="259"/>
      <c r="LS382" s="259"/>
      <c r="LT382" s="259"/>
      <c r="LU382" s="259"/>
      <c r="LV382" s="259"/>
      <c r="LW382" s="259"/>
      <c r="LX382" s="259"/>
      <c r="LY382" s="259"/>
      <c r="LZ382" s="259"/>
      <c r="MA382" s="259"/>
      <c r="MB382" s="259"/>
      <c r="MC382" s="259"/>
      <c r="MD382" s="259"/>
      <c r="ME382" s="259"/>
      <c r="MF382" s="259"/>
      <c r="MG382" s="259"/>
      <c r="MH382" s="259"/>
      <c r="MI382" s="259"/>
      <c r="MJ382" s="259"/>
      <c r="MK382" s="259"/>
      <c r="ML382" s="259"/>
      <c r="MM382" s="259"/>
      <c r="MN382" s="259"/>
      <c r="MO382" s="259"/>
      <c r="MP382" s="259"/>
      <c r="MQ382" s="259"/>
      <c r="MR382" s="259"/>
      <c r="MS382" s="259"/>
      <c r="MT382" s="259"/>
      <c r="MU382" s="259"/>
      <c r="MV382" s="259"/>
      <c r="MW382" s="259"/>
      <c r="MX382" s="259"/>
      <c r="MY382" s="259"/>
      <c r="MZ382" s="259"/>
      <c r="NA382" s="259"/>
      <c r="NB382" s="259"/>
      <c r="NC382" s="259"/>
      <c r="ND382" s="259"/>
      <c r="NE382" s="259"/>
      <c r="NF382" s="259"/>
      <c r="NG382" s="259"/>
      <c r="NH382" s="259"/>
      <c r="NI382" s="259"/>
      <c r="NJ382" s="259"/>
      <c r="NK382" s="259"/>
      <c r="NL382" s="259"/>
      <c r="NM382" s="259"/>
      <c r="NN382" s="259"/>
      <c r="NO382" s="259"/>
      <c r="NP382" s="259"/>
      <c r="NQ382" s="259"/>
      <c r="NR382" s="259"/>
      <c r="NS382" s="259"/>
      <c r="NT382" s="259"/>
      <c r="NU382" s="259"/>
      <c r="NV382" s="259"/>
      <c r="NW382" s="259"/>
      <c r="NX382" s="259"/>
      <c r="NY382" s="259"/>
      <c r="NZ382" s="259"/>
      <c r="OA382" s="259"/>
      <c r="OB382" s="259"/>
      <c r="OC382" s="259"/>
      <c r="OD382" s="259"/>
      <c r="OE382" s="259"/>
      <c r="OF382" s="259"/>
      <c r="OG382" s="259"/>
      <c r="OH382" s="259"/>
      <c r="OI382" s="259"/>
      <c r="OJ382" s="259"/>
      <c r="OK382" s="259"/>
      <c r="OL382" s="259"/>
      <c r="OM382" s="259"/>
      <c r="ON382" s="259"/>
      <c r="OO382" s="259"/>
      <c r="OP382" s="259"/>
      <c r="OQ382" s="259"/>
      <c r="OR382" s="259"/>
      <c r="OS382" s="259"/>
      <c r="OT382" s="259"/>
      <c r="OU382" s="259"/>
      <c r="OV382" s="259"/>
      <c r="OW382" s="259"/>
      <c r="OX382" s="259"/>
      <c r="OY382" s="259"/>
      <c r="OZ382" s="259"/>
      <c r="PA382" s="259"/>
      <c r="PB382" s="259"/>
      <c r="PC382" s="259"/>
      <c r="PD382" s="259"/>
      <c r="PE382" s="259"/>
      <c r="PF382" s="259"/>
      <c r="PG382" s="259"/>
      <c r="PH382" s="259"/>
      <c r="PI382" s="259"/>
      <c r="PJ382" s="259"/>
      <c r="PK382" s="259"/>
      <c r="PL382" s="259"/>
      <c r="PM382" s="259"/>
      <c r="PN382" s="259"/>
      <c r="PO382" s="259"/>
      <c r="PP382" s="259"/>
      <c r="PQ382" s="259"/>
      <c r="PR382" s="259"/>
      <c r="PS382" s="259"/>
      <c r="PT382" s="259"/>
      <c r="PU382" s="259"/>
      <c r="PV382" s="259"/>
      <c r="PW382" s="259"/>
      <c r="PX382" s="259"/>
      <c r="PY382" s="259"/>
      <c r="PZ382" s="259"/>
      <c r="QA382" s="259"/>
      <c r="QB382" s="259"/>
      <c r="QC382" s="259"/>
      <c r="QD382" s="259"/>
      <c r="QE382" s="259"/>
      <c r="QF382" s="259"/>
      <c r="QG382" s="259"/>
      <c r="QH382" s="259"/>
      <c r="QI382" s="259"/>
      <c r="QJ382" s="259"/>
      <c r="QK382" s="259"/>
      <c r="QL382" s="259"/>
      <c r="QM382" s="259"/>
      <c r="QN382" s="259"/>
      <c r="QO382" s="259"/>
      <c r="QP382" s="259"/>
      <c r="QQ382" s="259"/>
      <c r="QR382" s="259"/>
      <c r="QS382" s="259"/>
      <c r="QT382" s="259"/>
      <c r="QU382" s="259"/>
      <c r="QV382" s="259"/>
      <c r="QW382" s="259"/>
      <c r="QX382" s="259"/>
      <c r="QY382" s="259"/>
      <c r="QZ382" s="259"/>
      <c r="RA382" s="259"/>
      <c r="RB382" s="259"/>
      <c r="RC382" s="259"/>
      <c r="RD382" s="259"/>
      <c r="RE382" s="259"/>
      <c r="RF382" s="259"/>
      <c r="RG382" s="259"/>
      <c r="RH382" s="259"/>
      <c r="RI382" s="259"/>
      <c r="RJ382" s="259"/>
      <c r="RK382" s="259"/>
      <c r="RL382" s="259"/>
      <c r="RM382" s="259"/>
      <c r="RN382" s="259"/>
      <c r="RO382" s="259"/>
      <c r="RP382" s="259"/>
      <c r="RQ382" s="259"/>
      <c r="RR382" s="259"/>
      <c r="RS382" s="259"/>
      <c r="RT382" s="259"/>
      <c r="RU382" s="259"/>
      <c r="RV382" s="259"/>
      <c r="RW382" s="259"/>
      <c r="RX382" s="259"/>
      <c r="RY382" s="259"/>
      <c r="RZ382" s="259"/>
      <c r="SA382" s="259"/>
      <c r="SB382" s="259"/>
      <c r="SC382" s="259"/>
      <c r="SD382" s="259"/>
      <c r="SE382" s="259"/>
      <c r="SF382" s="259"/>
      <c r="SG382" s="259"/>
      <c r="SH382" s="259"/>
      <c r="SI382" s="259"/>
      <c r="SJ382" s="259"/>
      <c r="SK382" s="259"/>
      <c r="SL382" s="259"/>
      <c r="SM382" s="259"/>
      <c r="SN382" s="259"/>
      <c r="SO382" s="259"/>
      <c r="SP382" s="259"/>
      <c r="SQ382" s="259"/>
      <c r="SR382" s="259"/>
      <c r="SS382" s="259"/>
      <c r="ST382" s="259"/>
      <c r="SU382" s="259"/>
      <c r="SV382" s="259"/>
      <c r="SW382" s="259"/>
      <c r="SX382" s="259"/>
      <c r="SY382" s="259"/>
      <c r="SZ382" s="259"/>
      <c r="TA382" s="259"/>
      <c r="TB382" s="259"/>
      <c r="TC382" s="259"/>
      <c r="TD382" s="259"/>
      <c r="TE382" s="259"/>
      <c r="TF382" s="259"/>
      <c r="TG382" s="259"/>
      <c r="TH382" s="259"/>
      <c r="TI382" s="259"/>
      <c r="TJ382" s="259"/>
      <c r="TK382" s="259"/>
      <c r="TL382" s="259"/>
      <c r="TM382" s="259"/>
      <c r="TN382" s="259"/>
      <c r="TO382" s="259"/>
      <c r="TP382" s="259"/>
      <c r="TQ382" s="259"/>
      <c r="TR382" s="259"/>
      <c r="TS382" s="259"/>
      <c r="TT382" s="259"/>
      <c r="TU382" s="259"/>
      <c r="TV382" s="259"/>
      <c r="TW382" s="259"/>
      <c r="TX382" s="259"/>
      <c r="TY382" s="259"/>
      <c r="TZ382" s="259"/>
      <c r="UA382" s="259"/>
      <c r="UB382" s="259"/>
      <c r="UC382" s="259"/>
      <c r="UD382" s="259"/>
      <c r="UE382" s="259"/>
      <c r="UF382" s="259"/>
      <c r="UG382" s="259"/>
      <c r="UH382" s="259"/>
      <c r="UI382" s="259"/>
      <c r="UJ382" s="259"/>
      <c r="UK382" s="259"/>
      <c r="UL382" s="259"/>
      <c r="UM382" s="259"/>
      <c r="UN382" s="259"/>
      <c r="UO382" s="259"/>
      <c r="UP382" s="259"/>
      <c r="UQ382" s="259"/>
      <c r="UR382" s="259"/>
      <c r="US382" s="259"/>
      <c r="UT382" s="259"/>
      <c r="UU382" s="259"/>
      <c r="UV382" s="259"/>
      <c r="UW382" s="259"/>
      <c r="UX382" s="259"/>
      <c r="UY382" s="259"/>
      <c r="UZ382" s="259"/>
      <c r="VA382" s="259"/>
      <c r="VB382" s="259"/>
      <c r="VC382" s="259"/>
      <c r="VD382" s="259"/>
      <c r="VE382" s="259"/>
      <c r="VF382" s="259"/>
      <c r="VG382" s="259"/>
      <c r="VH382" s="259"/>
      <c r="VI382" s="259"/>
      <c r="VJ382" s="259"/>
      <c r="VK382" s="259"/>
      <c r="VL382" s="259"/>
      <c r="VM382" s="259"/>
      <c r="VN382" s="259"/>
      <c r="VO382" s="259"/>
      <c r="VP382" s="259"/>
      <c r="VQ382" s="259"/>
      <c r="VR382" s="259"/>
      <c r="VS382" s="259"/>
      <c r="VT382" s="259"/>
      <c r="VU382" s="259"/>
      <c r="VV382" s="259"/>
      <c r="VW382" s="259"/>
      <c r="VX382" s="259"/>
      <c r="VY382" s="259"/>
      <c r="VZ382" s="259"/>
      <c r="WA382" s="259"/>
      <c r="WB382" s="259"/>
      <c r="WC382" s="259"/>
      <c r="WD382" s="259"/>
      <c r="WE382" s="259"/>
      <c r="WF382" s="259"/>
      <c r="WG382" s="259"/>
      <c r="WH382" s="259"/>
      <c r="WI382" s="259"/>
      <c r="WJ382" s="259"/>
      <c r="WK382" s="259"/>
      <c r="WL382" s="259"/>
      <c r="WM382" s="259"/>
      <c r="WN382" s="259"/>
      <c r="WO382" s="259"/>
      <c r="WP382" s="259"/>
      <c r="WQ382" s="259"/>
      <c r="WR382" s="259"/>
      <c r="WS382" s="259"/>
      <c r="WT382" s="259"/>
      <c r="WU382" s="259"/>
      <c r="WV382" s="259"/>
      <c r="WW382" s="259"/>
      <c r="WX382" s="259"/>
      <c r="WY382" s="259"/>
      <c r="WZ382" s="259"/>
      <c r="XA382" s="259"/>
      <c r="XB382" s="259"/>
      <c r="XC382" s="259"/>
      <c r="XD382" s="259"/>
      <c r="XE382" s="259"/>
      <c r="XF382" s="259"/>
      <c r="XG382" s="259"/>
      <c r="XH382" s="259"/>
      <c r="XI382" s="259"/>
      <c r="XJ382" s="259"/>
      <c r="XK382" s="259"/>
      <c r="XL382" s="259"/>
      <c r="XM382" s="259"/>
      <c r="XN382" s="259"/>
      <c r="XO382" s="259"/>
      <c r="XP382" s="259"/>
      <c r="XQ382" s="259"/>
      <c r="XR382" s="259"/>
      <c r="XS382" s="259"/>
      <c r="XT382" s="259"/>
      <c r="XU382" s="259"/>
      <c r="XV382" s="259"/>
      <c r="XW382" s="259"/>
      <c r="XX382" s="259"/>
      <c r="XY382" s="259"/>
      <c r="XZ382" s="259"/>
      <c r="YA382" s="259"/>
      <c r="YB382" s="259"/>
      <c r="YC382" s="259"/>
      <c r="YD382" s="259"/>
      <c r="YE382" s="259"/>
      <c r="YF382" s="259"/>
      <c r="YG382" s="259"/>
      <c r="YH382" s="259"/>
      <c r="YI382" s="259"/>
      <c r="YJ382" s="259"/>
      <c r="YK382" s="259"/>
      <c r="YL382" s="259"/>
      <c r="YM382" s="259"/>
      <c r="YN382" s="259"/>
      <c r="YO382" s="259"/>
      <c r="YP382" s="259"/>
      <c r="YQ382" s="259"/>
      <c r="YR382" s="259"/>
      <c r="YS382" s="259"/>
      <c r="YT382" s="259"/>
      <c r="YU382" s="259"/>
      <c r="YV382" s="259"/>
      <c r="YW382" s="259"/>
      <c r="YX382" s="259"/>
      <c r="YY382" s="259"/>
      <c r="YZ382" s="259"/>
      <c r="ZA382" s="259"/>
      <c r="ZB382" s="259"/>
      <c r="ZC382" s="259"/>
      <c r="ZD382" s="259"/>
      <c r="ZE382" s="259"/>
      <c r="ZF382" s="259"/>
      <c r="ZG382" s="259"/>
      <c r="ZH382" s="259"/>
      <c r="ZI382" s="259"/>
      <c r="ZJ382" s="259"/>
      <c r="ZK382" s="259"/>
      <c r="ZL382" s="259"/>
      <c r="ZM382" s="259"/>
      <c r="ZN382" s="259"/>
      <c r="ZO382" s="259"/>
      <c r="ZP382" s="259"/>
      <c r="ZQ382" s="259"/>
      <c r="ZR382" s="259"/>
      <c r="ZS382" s="259"/>
      <c r="ZT382" s="259"/>
      <c r="ZU382" s="259"/>
      <c r="ZV382" s="259"/>
      <c r="ZW382" s="259"/>
      <c r="ZX382" s="259"/>
      <c r="ZY382" s="259"/>
      <c r="ZZ382" s="259"/>
      <c r="AAA382" s="259"/>
      <c r="AAB382" s="259"/>
      <c r="AAC382" s="259"/>
      <c r="AAD382" s="259"/>
      <c r="AAE382" s="259"/>
      <c r="AAF382" s="259"/>
      <c r="AAG382" s="259"/>
      <c r="AAH382" s="259"/>
      <c r="AAI382" s="259"/>
      <c r="AAJ382" s="259"/>
      <c r="AAK382" s="259"/>
      <c r="AAL382" s="259"/>
      <c r="AAM382" s="259"/>
      <c r="AAN382" s="259"/>
      <c r="AAO382" s="259"/>
      <c r="AAP382" s="259"/>
      <c r="AAQ382" s="259"/>
      <c r="AAR382" s="259"/>
      <c r="AAS382" s="259"/>
      <c r="AAT382" s="259"/>
      <c r="AAU382" s="259"/>
      <c r="AAV382" s="259"/>
      <c r="AAW382" s="259"/>
      <c r="AAX382" s="259"/>
      <c r="AAY382" s="259"/>
      <c r="AAZ382" s="259"/>
      <c r="ABA382" s="259"/>
      <c r="ABB382" s="259"/>
      <c r="ABC382" s="259"/>
      <c r="ABD382" s="259"/>
      <c r="ABE382" s="259"/>
      <c r="ABF382" s="259"/>
      <c r="ABG382" s="259"/>
      <c r="ABH382" s="259"/>
      <c r="ABI382" s="259"/>
      <c r="ABJ382" s="259"/>
      <c r="ABK382" s="259"/>
      <c r="ABL382" s="259"/>
      <c r="ABM382" s="259"/>
      <c r="ABN382" s="259"/>
      <c r="ABO382" s="259"/>
      <c r="ABP382" s="259"/>
      <c r="ABQ382" s="259"/>
      <c r="ABR382" s="259"/>
      <c r="ABS382" s="259"/>
      <c r="ABT382" s="259"/>
      <c r="ABU382" s="259"/>
      <c r="ABV382" s="259"/>
      <c r="ABW382" s="259"/>
      <c r="ABX382" s="259"/>
      <c r="ABY382" s="259"/>
      <c r="ABZ382" s="259"/>
      <c r="ACA382" s="259"/>
      <c r="ACB382" s="259"/>
      <c r="ACC382" s="259"/>
      <c r="ACD382" s="259"/>
      <c r="ACE382" s="259"/>
      <c r="ACF382" s="259"/>
      <c r="ACG382" s="259"/>
      <c r="ACH382" s="259"/>
      <c r="ACI382" s="259"/>
      <c r="ACJ382" s="259"/>
      <c r="ACK382" s="259"/>
      <c r="ACL382" s="259"/>
      <c r="ACM382" s="259"/>
      <c r="ACN382" s="259"/>
      <c r="ACO382" s="259"/>
      <c r="ACP382" s="259"/>
      <c r="ACQ382" s="259"/>
      <c r="ACR382" s="259"/>
      <c r="ACS382" s="259"/>
      <c r="ACT382" s="259"/>
      <c r="ACU382" s="259"/>
      <c r="ACV382" s="259"/>
      <c r="ACW382" s="259"/>
      <c r="ACX382" s="259"/>
      <c r="ACY382" s="259"/>
      <c r="ACZ382" s="259"/>
      <c r="ADA382" s="259"/>
      <c r="ADB382" s="259"/>
      <c r="ADC382" s="259"/>
      <c r="ADD382" s="259"/>
      <c r="ADE382" s="259"/>
      <c r="ADF382" s="259"/>
      <c r="ADG382" s="259"/>
      <c r="ADH382" s="259"/>
      <c r="ADI382" s="259"/>
      <c r="ADJ382" s="259"/>
      <c r="ADK382" s="259"/>
      <c r="ADL382" s="259"/>
      <c r="ADM382" s="259"/>
      <c r="ADN382" s="259"/>
      <c r="ADO382" s="259"/>
      <c r="ADP382" s="259"/>
      <c r="ADQ382" s="259"/>
      <c r="ADR382" s="259"/>
      <c r="ADS382" s="259"/>
      <c r="ADT382" s="259"/>
      <c r="ADU382" s="259"/>
      <c r="ADV382" s="259"/>
      <c r="ADW382" s="259"/>
      <c r="ADX382" s="259"/>
      <c r="ADY382" s="259"/>
      <c r="ADZ382" s="259"/>
      <c r="AEA382" s="259"/>
      <c r="AEB382" s="259"/>
      <c r="AEC382" s="259"/>
      <c r="AED382" s="259"/>
      <c r="AEE382" s="259"/>
      <c r="AEF382" s="259"/>
      <c r="AEG382" s="259"/>
      <c r="AEH382" s="259"/>
      <c r="AEI382" s="259"/>
      <c r="AEJ382" s="259"/>
      <c r="AEK382" s="259"/>
      <c r="AEL382" s="259"/>
      <c r="AEM382" s="259"/>
      <c r="AEN382" s="259"/>
      <c r="AEO382" s="259"/>
      <c r="AEP382" s="259"/>
      <c r="AEQ382" s="259"/>
      <c r="AER382" s="259"/>
      <c r="AES382" s="259"/>
      <c r="AET382" s="259"/>
      <c r="AEU382" s="259"/>
      <c r="AEV382" s="259"/>
      <c r="AEW382" s="259"/>
      <c r="AEX382" s="259"/>
      <c r="AEY382" s="259"/>
      <c r="AEZ382" s="259"/>
      <c r="AFA382" s="259"/>
      <c r="AFB382" s="259"/>
      <c r="AFC382" s="259"/>
      <c r="AFD382" s="259"/>
      <c r="AFE382" s="259"/>
      <c r="AFF382" s="259"/>
      <c r="AFG382" s="259"/>
      <c r="AFH382" s="259"/>
      <c r="AFI382" s="259"/>
      <c r="AFJ382" s="259"/>
      <c r="AFK382" s="259"/>
      <c r="AFL382" s="259"/>
      <c r="AFM382" s="259"/>
      <c r="AFN382" s="259"/>
      <c r="AFO382" s="259"/>
      <c r="AFP382" s="259"/>
      <c r="AFQ382" s="259"/>
      <c r="AFR382" s="259"/>
      <c r="AFS382" s="259"/>
      <c r="AFT382" s="259"/>
      <c r="AFU382" s="259"/>
      <c r="AFV382" s="259"/>
      <c r="AFW382" s="259"/>
      <c r="AFX382" s="259"/>
      <c r="AFY382" s="259"/>
      <c r="AFZ382" s="259"/>
      <c r="AGA382" s="259"/>
      <c r="AGB382" s="259"/>
      <c r="AGC382" s="259"/>
      <c r="AGD382" s="259"/>
      <c r="AGE382" s="259"/>
      <c r="AGF382" s="259"/>
      <c r="AGG382" s="259"/>
      <c r="AGH382" s="259"/>
      <c r="AGI382" s="259"/>
      <c r="AGJ382" s="259"/>
      <c r="AGK382" s="259"/>
      <c r="AGL382" s="259"/>
      <c r="AGM382" s="259"/>
      <c r="AGN382" s="259"/>
      <c r="AGO382" s="259"/>
      <c r="AGP382" s="259"/>
      <c r="AGQ382" s="259"/>
      <c r="AGR382" s="259"/>
      <c r="AGS382" s="259"/>
      <c r="AGT382" s="259"/>
      <c r="AGU382" s="259"/>
      <c r="AGV382" s="259"/>
      <c r="AGW382" s="259"/>
      <c r="AGX382" s="259"/>
      <c r="AGY382" s="259"/>
      <c r="AGZ382" s="259"/>
      <c r="AHA382" s="259"/>
      <c r="AHB382" s="259"/>
      <c r="AHC382" s="259"/>
      <c r="AHD382" s="259"/>
      <c r="AHE382" s="259"/>
      <c r="AHF382" s="259"/>
      <c r="AHG382" s="259"/>
      <c r="AHH382" s="259"/>
      <c r="AHI382" s="259"/>
      <c r="AHJ382" s="259"/>
      <c r="AHK382" s="259"/>
      <c r="AHL382" s="259"/>
      <c r="AHM382" s="259"/>
      <c r="AHN382" s="259"/>
      <c r="AHO382" s="259"/>
      <c r="AHP382" s="259"/>
      <c r="AHQ382" s="259"/>
      <c r="AHR382" s="259"/>
      <c r="AHS382" s="259"/>
      <c r="AHT382" s="259"/>
      <c r="AHU382" s="259"/>
      <c r="AHV382" s="259"/>
      <c r="AHW382" s="259"/>
      <c r="AHX382" s="259"/>
      <c r="AHY382" s="259"/>
      <c r="AHZ382" s="259"/>
      <c r="AIA382" s="259"/>
      <c r="AIB382" s="259"/>
      <c r="AIC382" s="259"/>
      <c r="AID382" s="259"/>
      <c r="AIE382" s="259"/>
      <c r="AIF382" s="259"/>
      <c r="AIG382" s="259"/>
      <c r="AIH382" s="259"/>
      <c r="AII382" s="259"/>
      <c r="AIJ382" s="259"/>
      <c r="AIK382" s="259"/>
      <c r="AIL382" s="259"/>
      <c r="AIM382" s="259"/>
      <c r="AIN382" s="259"/>
      <c r="AIO382" s="259"/>
      <c r="AIP382" s="259"/>
      <c r="AIQ382" s="259"/>
      <c r="AIR382" s="259"/>
      <c r="AIS382" s="259"/>
      <c r="AIT382" s="259"/>
      <c r="AIU382" s="259"/>
      <c r="AIV382" s="259"/>
      <c r="AIW382" s="259"/>
      <c r="AIX382" s="259"/>
      <c r="AIY382" s="259"/>
      <c r="AIZ382" s="259"/>
      <c r="AJA382" s="259"/>
      <c r="AJB382" s="259"/>
      <c r="AJC382" s="259"/>
      <c r="AJD382" s="259"/>
      <c r="AJE382" s="259"/>
      <c r="AJF382" s="259"/>
      <c r="AJG382" s="259"/>
      <c r="AJH382" s="259"/>
      <c r="AJI382" s="259"/>
      <c r="AJJ382" s="259"/>
      <c r="AJK382" s="259"/>
      <c r="AJL382" s="259"/>
      <c r="AJM382" s="259"/>
      <c r="AJN382" s="259"/>
      <c r="AJO382" s="259"/>
      <c r="AJP382" s="259"/>
      <c r="AJQ382" s="259"/>
      <c r="AJR382" s="259"/>
      <c r="AJS382" s="259"/>
      <c r="AJT382" s="259"/>
      <c r="AJU382" s="259"/>
      <c r="AJV382" s="259"/>
      <c r="AJW382" s="259"/>
      <c r="AJX382" s="259"/>
      <c r="AJY382" s="259"/>
      <c r="AJZ382" s="259"/>
      <c r="AKA382" s="259"/>
      <c r="AKB382" s="259"/>
      <c r="AKC382" s="259"/>
      <c r="AKD382" s="259"/>
      <c r="AKE382" s="259"/>
      <c r="AKF382" s="259"/>
      <c r="AKG382" s="259"/>
      <c r="AKH382" s="259"/>
      <c r="AKI382" s="259"/>
      <c r="AKJ382" s="259"/>
      <c r="AKK382" s="259"/>
      <c r="AKL382" s="259"/>
      <c r="AKM382" s="259"/>
      <c r="AKN382" s="259"/>
      <c r="AKO382" s="259"/>
      <c r="AKP382" s="259"/>
      <c r="AKQ382" s="259"/>
      <c r="AKR382" s="259"/>
      <c r="AKS382" s="259"/>
      <c r="AKT382" s="259"/>
      <c r="AKU382" s="259"/>
      <c r="AKV382" s="259"/>
      <c r="AKW382" s="259"/>
      <c r="AKX382" s="259"/>
      <c r="AKY382" s="259"/>
      <c r="AKZ382" s="259"/>
      <c r="ALA382" s="259"/>
      <c r="ALB382" s="259"/>
      <c r="ALC382" s="259"/>
      <c r="ALD382" s="259"/>
      <c r="ALE382" s="259"/>
      <c r="ALF382" s="259"/>
      <c r="ALG382" s="259"/>
      <c r="ALH382" s="259"/>
      <c r="ALI382" s="259"/>
      <c r="ALJ382" s="259"/>
      <c r="ALK382" s="259"/>
      <c r="ALL382" s="259"/>
      <c r="ALM382" s="259"/>
      <c r="ALN382" s="259"/>
      <c r="ALO382" s="259"/>
      <c r="ALP382" s="259"/>
      <c r="ALQ382" s="259"/>
      <c r="ALR382" s="259"/>
      <c r="ALS382" s="259"/>
      <c r="ALT382" s="259"/>
      <c r="ALU382" s="259"/>
      <c r="ALV382" s="259"/>
      <c r="ALW382" s="259"/>
      <c r="ALX382" s="259"/>
      <c r="ALY382" s="259"/>
      <c r="ALZ382" s="259"/>
      <c r="AMA382" s="259"/>
      <c r="AMB382" s="259"/>
      <c r="AMC382" s="259"/>
      <c r="AMD382" s="259"/>
      <c r="AME382" s="259"/>
      <c r="AMF382" s="259"/>
      <c r="AMG382" s="259"/>
      <c r="AMH382" s="259"/>
      <c r="AMI382" s="259"/>
      <c r="AMJ382" s="259"/>
    </row>
    <row r="383" spans="1:1024" s="258" customFormat="1" ht="16.350000000000001" customHeight="1">
      <c r="A383" s="477"/>
      <c r="B383" s="259"/>
      <c r="C383" s="259"/>
      <c r="D383" s="259"/>
      <c r="E383" s="259"/>
      <c r="F383" s="259"/>
      <c r="G383" s="259"/>
      <c r="H383" s="259"/>
      <c r="I383" s="523"/>
      <c r="J383" s="523"/>
      <c r="K383" s="523"/>
      <c r="L383" s="523"/>
      <c r="M383" s="523"/>
      <c r="N383" s="523"/>
      <c r="O383" s="523"/>
      <c r="P383" s="523"/>
      <c r="Q383" s="523"/>
      <c r="R383" s="524"/>
      <c r="S383" s="523"/>
      <c r="T383" s="523"/>
      <c r="U383" s="523"/>
      <c r="V383" s="523"/>
      <c r="W383" s="523"/>
      <c r="X383" s="523"/>
      <c r="Y383" s="523"/>
      <c r="Z383" s="259"/>
      <c r="AA383" s="259"/>
      <c r="AB383" s="531"/>
      <c r="AC383" s="259"/>
      <c r="AD383" s="259"/>
      <c r="AE383" s="259"/>
      <c r="AF383" s="259"/>
      <c r="AG383" s="259"/>
      <c r="AH383" s="259"/>
      <c r="AI383" s="259"/>
      <c r="AJ383" s="259"/>
      <c r="AK383" s="259"/>
      <c r="AL383" s="259"/>
      <c r="AM383" s="259"/>
      <c r="AN383" s="259"/>
      <c r="AO383" s="259"/>
      <c r="AP383" s="259"/>
      <c r="AQ383" s="259"/>
      <c r="AR383" s="259"/>
      <c r="AS383" s="259"/>
      <c r="AT383" s="259"/>
      <c r="AU383" s="259"/>
      <c r="AV383" s="259"/>
      <c r="AW383" s="259"/>
      <c r="AX383" s="259"/>
      <c r="AY383" s="259"/>
      <c r="AZ383" s="259"/>
      <c r="BA383" s="259"/>
      <c r="BB383" s="259"/>
      <c r="BC383" s="259"/>
      <c r="BD383" s="259"/>
      <c r="BE383" s="259"/>
      <c r="BF383" s="259"/>
      <c r="BG383" s="259"/>
      <c r="BH383" s="259"/>
      <c r="BI383" s="259"/>
      <c r="BJ383" s="259"/>
      <c r="BK383" s="259"/>
      <c r="BL383" s="259"/>
      <c r="BM383" s="259"/>
      <c r="BN383" s="259"/>
      <c r="BO383" s="259"/>
      <c r="BP383" s="259"/>
      <c r="BQ383" s="259"/>
      <c r="BR383" s="259"/>
      <c r="BS383" s="259"/>
      <c r="BT383" s="259"/>
      <c r="BU383" s="259"/>
      <c r="BV383" s="259"/>
      <c r="BW383" s="259"/>
      <c r="BX383" s="259"/>
      <c r="BY383" s="259"/>
      <c r="BZ383" s="259"/>
      <c r="CA383" s="259"/>
      <c r="CB383" s="259"/>
      <c r="CC383" s="259"/>
      <c r="CD383" s="259"/>
      <c r="CE383" s="259"/>
      <c r="CF383" s="259"/>
      <c r="CG383" s="259"/>
      <c r="CH383" s="259"/>
      <c r="CI383" s="259"/>
      <c r="CJ383" s="259"/>
      <c r="CK383" s="259"/>
      <c r="CL383" s="259"/>
      <c r="CM383" s="259"/>
      <c r="CN383" s="259"/>
      <c r="CO383" s="259"/>
      <c r="CP383" s="259"/>
      <c r="CQ383" s="259"/>
      <c r="CR383" s="259"/>
      <c r="CS383" s="259"/>
      <c r="CT383" s="259"/>
      <c r="CU383" s="259"/>
      <c r="CV383" s="259"/>
      <c r="CW383" s="259"/>
      <c r="CX383" s="259"/>
      <c r="CY383" s="259"/>
      <c r="CZ383" s="259"/>
      <c r="DA383" s="259"/>
      <c r="DB383" s="259"/>
      <c r="DC383" s="259"/>
      <c r="DD383" s="259"/>
      <c r="DE383" s="259"/>
      <c r="DF383" s="259"/>
      <c r="DG383" s="259"/>
      <c r="DH383" s="259"/>
      <c r="DI383" s="259"/>
      <c r="DJ383" s="259"/>
      <c r="DK383" s="259"/>
      <c r="DL383" s="259"/>
      <c r="DM383" s="259"/>
      <c r="DN383" s="259"/>
      <c r="DO383" s="259"/>
      <c r="DP383" s="259"/>
      <c r="DQ383" s="259"/>
      <c r="DR383" s="259"/>
      <c r="DS383" s="259"/>
      <c r="DT383" s="259"/>
      <c r="DU383" s="259"/>
      <c r="DV383" s="259"/>
      <c r="DW383" s="259"/>
      <c r="DX383" s="259"/>
      <c r="DY383" s="259"/>
      <c r="DZ383" s="259"/>
      <c r="EA383" s="259"/>
      <c r="EB383" s="259"/>
      <c r="EC383" s="259"/>
      <c r="ED383" s="259"/>
      <c r="EE383" s="259"/>
      <c r="EF383" s="259"/>
      <c r="EG383" s="259"/>
      <c r="EH383" s="259"/>
      <c r="EI383" s="259"/>
      <c r="EJ383" s="259"/>
      <c r="EK383" s="259"/>
      <c r="EL383" s="259"/>
      <c r="EM383" s="259"/>
      <c r="EN383" s="259"/>
      <c r="EO383" s="259"/>
      <c r="EP383" s="259"/>
      <c r="EQ383" s="259"/>
      <c r="ER383" s="259"/>
      <c r="ES383" s="259"/>
      <c r="ET383" s="259"/>
      <c r="EU383" s="259"/>
      <c r="EV383" s="259"/>
      <c r="EW383" s="259"/>
      <c r="EX383" s="259"/>
      <c r="EY383" s="259"/>
      <c r="EZ383" s="259"/>
      <c r="FA383" s="259"/>
      <c r="FB383" s="259"/>
      <c r="FC383" s="259"/>
      <c r="FD383" s="259"/>
      <c r="FE383" s="259"/>
      <c r="FF383" s="259"/>
      <c r="FG383" s="259"/>
      <c r="FH383" s="259"/>
      <c r="FI383" s="259"/>
      <c r="FJ383" s="259"/>
      <c r="FK383" s="259"/>
      <c r="FL383" s="259"/>
      <c r="FM383" s="259"/>
      <c r="FN383" s="259"/>
      <c r="FO383" s="259"/>
      <c r="FP383" s="259"/>
      <c r="FQ383" s="259"/>
      <c r="FR383" s="259"/>
      <c r="FS383" s="259"/>
      <c r="FT383" s="259"/>
      <c r="FU383" s="259"/>
      <c r="FV383" s="259"/>
      <c r="FW383" s="259"/>
      <c r="FX383" s="259"/>
      <c r="FY383" s="259"/>
      <c r="FZ383" s="259"/>
      <c r="GA383" s="259"/>
      <c r="GB383" s="259"/>
      <c r="GC383" s="259"/>
      <c r="GD383" s="259"/>
      <c r="GE383" s="259"/>
      <c r="GF383" s="259"/>
      <c r="GG383" s="259"/>
      <c r="GH383" s="259"/>
      <c r="GI383" s="259"/>
      <c r="GJ383" s="259"/>
      <c r="GK383" s="259"/>
      <c r="GL383" s="259"/>
      <c r="GM383" s="259"/>
      <c r="GN383" s="259"/>
      <c r="GO383" s="259"/>
      <c r="GP383" s="259"/>
      <c r="GQ383" s="259"/>
      <c r="GR383" s="259"/>
      <c r="GS383" s="259"/>
      <c r="GT383" s="259"/>
      <c r="GU383" s="259"/>
      <c r="GV383" s="259"/>
      <c r="GW383" s="259"/>
      <c r="GX383" s="259"/>
      <c r="GY383" s="259"/>
      <c r="GZ383" s="259"/>
      <c r="HA383" s="259"/>
      <c r="HB383" s="259"/>
      <c r="HC383" s="259"/>
      <c r="HD383" s="259"/>
      <c r="HE383" s="259"/>
      <c r="HF383" s="259"/>
      <c r="HG383" s="259"/>
      <c r="HH383" s="259"/>
      <c r="HI383" s="259"/>
      <c r="HJ383" s="259"/>
      <c r="HK383" s="259"/>
      <c r="HL383" s="259"/>
      <c r="HM383" s="259"/>
      <c r="HN383" s="259"/>
      <c r="HO383" s="259"/>
      <c r="HP383" s="259"/>
      <c r="HQ383" s="259"/>
      <c r="HR383" s="259"/>
      <c r="HS383" s="259"/>
      <c r="HT383" s="259"/>
      <c r="HU383" s="259"/>
      <c r="HV383" s="259"/>
      <c r="HW383" s="259"/>
      <c r="HX383" s="259"/>
      <c r="HY383" s="259"/>
      <c r="HZ383" s="259"/>
      <c r="IA383" s="259"/>
      <c r="IB383" s="259"/>
      <c r="IC383" s="259"/>
      <c r="ID383" s="259"/>
      <c r="IE383" s="259"/>
      <c r="IF383" s="259"/>
      <c r="IG383" s="259"/>
      <c r="IH383" s="259"/>
      <c r="II383" s="259"/>
      <c r="IJ383" s="259"/>
      <c r="IK383" s="259"/>
      <c r="IL383" s="259"/>
      <c r="IM383" s="259"/>
      <c r="IN383" s="259"/>
      <c r="IO383" s="259"/>
      <c r="IP383" s="259"/>
      <c r="IQ383" s="259"/>
      <c r="IR383" s="259"/>
      <c r="IS383" s="259"/>
      <c r="IT383" s="259"/>
      <c r="IU383" s="259"/>
      <c r="IV383" s="259"/>
      <c r="IW383" s="259"/>
      <c r="IX383" s="259"/>
      <c r="IY383" s="259"/>
      <c r="IZ383" s="259"/>
      <c r="JA383" s="259"/>
      <c r="JB383" s="259"/>
      <c r="JC383" s="259"/>
      <c r="JD383" s="259"/>
      <c r="JE383" s="259"/>
      <c r="JF383" s="259"/>
      <c r="JG383" s="259"/>
      <c r="JH383" s="259"/>
      <c r="JI383" s="259"/>
      <c r="JJ383" s="259"/>
      <c r="JK383" s="259"/>
      <c r="JL383" s="259"/>
      <c r="JM383" s="259"/>
      <c r="JN383" s="259"/>
      <c r="JO383" s="259"/>
      <c r="JP383" s="259"/>
      <c r="JQ383" s="259"/>
      <c r="JR383" s="259"/>
      <c r="JS383" s="259"/>
      <c r="JT383" s="259"/>
      <c r="JU383" s="259"/>
      <c r="JV383" s="259"/>
      <c r="JW383" s="259"/>
      <c r="JX383" s="259"/>
      <c r="JY383" s="259"/>
      <c r="JZ383" s="259"/>
      <c r="KA383" s="259"/>
      <c r="KB383" s="259"/>
      <c r="KC383" s="259"/>
      <c r="KD383" s="259"/>
      <c r="KE383" s="259"/>
      <c r="KF383" s="259"/>
      <c r="KG383" s="259"/>
      <c r="KH383" s="259"/>
      <c r="KI383" s="259"/>
      <c r="KJ383" s="259"/>
      <c r="KK383" s="259"/>
      <c r="KL383" s="259"/>
      <c r="KM383" s="259"/>
      <c r="KN383" s="259"/>
      <c r="KO383" s="259"/>
      <c r="KP383" s="259"/>
      <c r="KQ383" s="259"/>
      <c r="KR383" s="259"/>
      <c r="KS383" s="259"/>
      <c r="KT383" s="259"/>
      <c r="KU383" s="259"/>
      <c r="KV383" s="259"/>
      <c r="KW383" s="259"/>
      <c r="KX383" s="259"/>
      <c r="KY383" s="259"/>
      <c r="KZ383" s="259"/>
      <c r="LA383" s="259"/>
      <c r="LB383" s="259"/>
      <c r="LC383" s="259"/>
      <c r="LD383" s="259"/>
      <c r="LE383" s="259"/>
      <c r="LF383" s="259"/>
      <c r="LG383" s="259"/>
      <c r="LH383" s="259"/>
      <c r="LI383" s="259"/>
      <c r="LJ383" s="259"/>
      <c r="LK383" s="259"/>
      <c r="LL383" s="259"/>
      <c r="LM383" s="259"/>
      <c r="LN383" s="259"/>
      <c r="LO383" s="259"/>
      <c r="LP383" s="259"/>
      <c r="LQ383" s="259"/>
      <c r="LR383" s="259"/>
      <c r="LS383" s="259"/>
      <c r="LT383" s="259"/>
      <c r="LU383" s="259"/>
      <c r="LV383" s="259"/>
      <c r="LW383" s="259"/>
      <c r="LX383" s="259"/>
      <c r="LY383" s="259"/>
      <c r="LZ383" s="259"/>
      <c r="MA383" s="259"/>
      <c r="MB383" s="259"/>
      <c r="MC383" s="259"/>
      <c r="MD383" s="259"/>
      <c r="ME383" s="259"/>
      <c r="MF383" s="259"/>
      <c r="MG383" s="259"/>
      <c r="MH383" s="259"/>
      <c r="MI383" s="259"/>
      <c r="MJ383" s="259"/>
      <c r="MK383" s="259"/>
      <c r="ML383" s="259"/>
      <c r="MM383" s="259"/>
      <c r="MN383" s="259"/>
      <c r="MO383" s="259"/>
      <c r="MP383" s="259"/>
      <c r="MQ383" s="259"/>
      <c r="MR383" s="259"/>
      <c r="MS383" s="259"/>
      <c r="MT383" s="259"/>
      <c r="MU383" s="259"/>
      <c r="MV383" s="259"/>
      <c r="MW383" s="259"/>
      <c r="MX383" s="259"/>
      <c r="MY383" s="259"/>
      <c r="MZ383" s="259"/>
      <c r="NA383" s="259"/>
      <c r="NB383" s="259"/>
      <c r="NC383" s="259"/>
      <c r="ND383" s="259"/>
      <c r="NE383" s="259"/>
      <c r="NF383" s="259"/>
      <c r="NG383" s="259"/>
      <c r="NH383" s="259"/>
      <c r="NI383" s="259"/>
      <c r="NJ383" s="259"/>
      <c r="NK383" s="259"/>
      <c r="NL383" s="259"/>
      <c r="NM383" s="259"/>
      <c r="NN383" s="259"/>
      <c r="NO383" s="259"/>
      <c r="NP383" s="259"/>
      <c r="NQ383" s="259"/>
      <c r="NR383" s="259"/>
      <c r="NS383" s="259"/>
      <c r="NT383" s="259"/>
      <c r="NU383" s="259"/>
      <c r="NV383" s="259"/>
      <c r="NW383" s="259"/>
      <c r="NX383" s="259"/>
      <c r="NY383" s="259"/>
      <c r="NZ383" s="259"/>
      <c r="OA383" s="259"/>
      <c r="OB383" s="259"/>
      <c r="OC383" s="259"/>
      <c r="OD383" s="259"/>
      <c r="OE383" s="259"/>
      <c r="OF383" s="259"/>
      <c r="OG383" s="259"/>
      <c r="OH383" s="259"/>
      <c r="OI383" s="259"/>
      <c r="OJ383" s="259"/>
      <c r="OK383" s="259"/>
      <c r="OL383" s="259"/>
      <c r="OM383" s="259"/>
      <c r="ON383" s="259"/>
      <c r="OO383" s="259"/>
      <c r="OP383" s="259"/>
      <c r="OQ383" s="259"/>
      <c r="OR383" s="259"/>
      <c r="OS383" s="259"/>
      <c r="OT383" s="259"/>
      <c r="OU383" s="259"/>
      <c r="OV383" s="259"/>
      <c r="OW383" s="259"/>
      <c r="OX383" s="259"/>
      <c r="OY383" s="259"/>
      <c r="OZ383" s="259"/>
      <c r="PA383" s="259"/>
      <c r="PB383" s="259"/>
      <c r="PC383" s="259"/>
      <c r="PD383" s="259"/>
      <c r="PE383" s="259"/>
      <c r="PF383" s="259"/>
      <c r="PG383" s="259"/>
      <c r="PH383" s="259"/>
      <c r="PI383" s="259"/>
      <c r="PJ383" s="259"/>
      <c r="PK383" s="259"/>
      <c r="PL383" s="259"/>
      <c r="PM383" s="259"/>
      <c r="PN383" s="259"/>
      <c r="PO383" s="259"/>
      <c r="PP383" s="259"/>
      <c r="PQ383" s="259"/>
      <c r="PR383" s="259"/>
      <c r="PS383" s="259"/>
      <c r="PT383" s="259"/>
      <c r="PU383" s="259"/>
      <c r="PV383" s="259"/>
      <c r="PW383" s="259"/>
      <c r="PX383" s="259"/>
      <c r="PY383" s="259"/>
      <c r="PZ383" s="259"/>
      <c r="QA383" s="259"/>
      <c r="QB383" s="259"/>
      <c r="QC383" s="259"/>
      <c r="QD383" s="259"/>
      <c r="QE383" s="259"/>
      <c r="QF383" s="259"/>
      <c r="QG383" s="259"/>
      <c r="QH383" s="259"/>
      <c r="QI383" s="259"/>
      <c r="QJ383" s="259"/>
      <c r="QK383" s="259"/>
      <c r="QL383" s="259"/>
      <c r="QM383" s="259"/>
      <c r="QN383" s="259"/>
      <c r="QO383" s="259"/>
      <c r="QP383" s="259"/>
      <c r="QQ383" s="259"/>
      <c r="QR383" s="259"/>
      <c r="QS383" s="259"/>
      <c r="QT383" s="259"/>
      <c r="QU383" s="259"/>
      <c r="QV383" s="259"/>
      <c r="QW383" s="259"/>
      <c r="QX383" s="259"/>
      <c r="QY383" s="259"/>
      <c r="QZ383" s="259"/>
      <c r="RA383" s="259"/>
      <c r="RB383" s="259"/>
      <c r="RC383" s="259"/>
      <c r="RD383" s="259"/>
      <c r="RE383" s="259"/>
      <c r="RF383" s="259"/>
      <c r="RG383" s="259"/>
      <c r="RH383" s="259"/>
      <c r="RI383" s="259"/>
      <c r="RJ383" s="259"/>
      <c r="RK383" s="259"/>
      <c r="RL383" s="259"/>
      <c r="RM383" s="259"/>
      <c r="RN383" s="259"/>
      <c r="RO383" s="259"/>
      <c r="RP383" s="259"/>
      <c r="RQ383" s="259"/>
      <c r="RR383" s="259"/>
      <c r="RS383" s="259"/>
      <c r="RT383" s="259"/>
      <c r="RU383" s="259"/>
      <c r="RV383" s="259"/>
      <c r="RW383" s="259"/>
      <c r="RX383" s="259"/>
      <c r="RY383" s="259"/>
      <c r="RZ383" s="259"/>
      <c r="SA383" s="259"/>
      <c r="SB383" s="259"/>
      <c r="SC383" s="259"/>
      <c r="SD383" s="259"/>
      <c r="SE383" s="259"/>
      <c r="SF383" s="259"/>
      <c r="SG383" s="259"/>
      <c r="SH383" s="259"/>
      <c r="SI383" s="259"/>
      <c r="SJ383" s="259"/>
      <c r="SK383" s="259"/>
      <c r="SL383" s="259"/>
      <c r="SM383" s="259"/>
      <c r="SN383" s="259"/>
      <c r="SO383" s="259"/>
      <c r="SP383" s="259"/>
      <c r="SQ383" s="259"/>
      <c r="SR383" s="259"/>
      <c r="SS383" s="259"/>
      <c r="ST383" s="259"/>
      <c r="SU383" s="259"/>
      <c r="SV383" s="259"/>
      <c r="SW383" s="259"/>
      <c r="SX383" s="259"/>
      <c r="SY383" s="259"/>
      <c r="SZ383" s="259"/>
      <c r="TA383" s="259"/>
      <c r="TB383" s="259"/>
      <c r="TC383" s="259"/>
      <c r="TD383" s="259"/>
      <c r="TE383" s="259"/>
      <c r="TF383" s="259"/>
      <c r="TG383" s="259"/>
      <c r="TH383" s="259"/>
      <c r="TI383" s="259"/>
      <c r="TJ383" s="259"/>
      <c r="TK383" s="259"/>
      <c r="TL383" s="259"/>
      <c r="TM383" s="259"/>
      <c r="TN383" s="259"/>
      <c r="TO383" s="259"/>
      <c r="TP383" s="259"/>
      <c r="TQ383" s="259"/>
      <c r="TR383" s="259"/>
      <c r="TS383" s="259"/>
      <c r="TT383" s="259"/>
      <c r="TU383" s="259"/>
      <c r="TV383" s="259"/>
      <c r="TW383" s="259"/>
      <c r="TX383" s="259"/>
      <c r="TY383" s="259"/>
      <c r="TZ383" s="259"/>
      <c r="UA383" s="259"/>
      <c r="UB383" s="259"/>
      <c r="UC383" s="259"/>
      <c r="UD383" s="259"/>
      <c r="UE383" s="259"/>
      <c r="UF383" s="259"/>
      <c r="UG383" s="259"/>
      <c r="UH383" s="259"/>
      <c r="UI383" s="259"/>
      <c r="UJ383" s="259"/>
      <c r="UK383" s="259"/>
      <c r="UL383" s="259"/>
      <c r="UM383" s="259"/>
      <c r="UN383" s="259"/>
      <c r="UO383" s="259"/>
      <c r="UP383" s="259"/>
      <c r="UQ383" s="259"/>
      <c r="UR383" s="259"/>
      <c r="US383" s="259"/>
      <c r="UT383" s="259"/>
      <c r="UU383" s="259"/>
      <c r="UV383" s="259"/>
      <c r="UW383" s="259"/>
      <c r="UX383" s="259"/>
      <c r="UY383" s="259"/>
      <c r="UZ383" s="259"/>
      <c r="VA383" s="259"/>
      <c r="VB383" s="259"/>
      <c r="VC383" s="259"/>
      <c r="VD383" s="259"/>
      <c r="VE383" s="259"/>
      <c r="VF383" s="259"/>
      <c r="VG383" s="259"/>
      <c r="VH383" s="259"/>
      <c r="VI383" s="259"/>
      <c r="VJ383" s="259"/>
      <c r="VK383" s="259"/>
      <c r="VL383" s="259"/>
      <c r="VM383" s="259"/>
      <c r="VN383" s="259"/>
      <c r="VO383" s="259"/>
      <c r="VP383" s="259"/>
      <c r="VQ383" s="259"/>
      <c r="VR383" s="259"/>
      <c r="VS383" s="259"/>
      <c r="VT383" s="259"/>
      <c r="VU383" s="259"/>
      <c r="VV383" s="259"/>
      <c r="VW383" s="259"/>
      <c r="VX383" s="259"/>
      <c r="VY383" s="259"/>
      <c r="VZ383" s="259"/>
      <c r="WA383" s="259"/>
      <c r="WB383" s="259"/>
      <c r="WC383" s="259"/>
      <c r="WD383" s="259"/>
      <c r="WE383" s="259"/>
      <c r="WF383" s="259"/>
      <c r="WG383" s="259"/>
      <c r="WH383" s="259"/>
      <c r="WI383" s="259"/>
      <c r="WJ383" s="259"/>
      <c r="WK383" s="259"/>
      <c r="WL383" s="259"/>
      <c r="WM383" s="259"/>
      <c r="WN383" s="259"/>
      <c r="WO383" s="259"/>
      <c r="WP383" s="259"/>
      <c r="WQ383" s="259"/>
      <c r="WR383" s="259"/>
      <c r="WS383" s="259"/>
      <c r="WT383" s="259"/>
      <c r="WU383" s="259"/>
      <c r="WV383" s="259"/>
      <c r="WW383" s="259"/>
      <c r="WX383" s="259"/>
      <c r="WY383" s="259"/>
      <c r="WZ383" s="259"/>
      <c r="XA383" s="259"/>
      <c r="XB383" s="259"/>
      <c r="XC383" s="259"/>
      <c r="XD383" s="259"/>
      <c r="XE383" s="259"/>
      <c r="XF383" s="259"/>
      <c r="XG383" s="259"/>
      <c r="XH383" s="259"/>
      <c r="XI383" s="259"/>
      <c r="XJ383" s="259"/>
      <c r="XK383" s="259"/>
      <c r="XL383" s="259"/>
      <c r="XM383" s="259"/>
      <c r="XN383" s="259"/>
      <c r="XO383" s="259"/>
      <c r="XP383" s="259"/>
      <c r="XQ383" s="259"/>
      <c r="XR383" s="259"/>
      <c r="XS383" s="259"/>
      <c r="XT383" s="259"/>
      <c r="XU383" s="259"/>
      <c r="XV383" s="259"/>
      <c r="XW383" s="259"/>
      <c r="XX383" s="259"/>
      <c r="XY383" s="259"/>
      <c r="XZ383" s="259"/>
      <c r="YA383" s="259"/>
      <c r="YB383" s="259"/>
      <c r="YC383" s="259"/>
      <c r="YD383" s="259"/>
      <c r="YE383" s="259"/>
      <c r="YF383" s="259"/>
      <c r="YG383" s="259"/>
      <c r="YH383" s="259"/>
      <c r="YI383" s="259"/>
      <c r="YJ383" s="259"/>
      <c r="YK383" s="259"/>
      <c r="YL383" s="259"/>
      <c r="YM383" s="259"/>
      <c r="YN383" s="259"/>
      <c r="YO383" s="259"/>
      <c r="YP383" s="259"/>
      <c r="YQ383" s="259"/>
      <c r="YR383" s="259"/>
      <c r="YS383" s="259"/>
      <c r="YT383" s="259"/>
      <c r="YU383" s="259"/>
      <c r="YV383" s="259"/>
      <c r="YW383" s="259"/>
      <c r="YX383" s="259"/>
      <c r="YY383" s="259"/>
      <c r="YZ383" s="259"/>
      <c r="ZA383" s="259"/>
      <c r="ZB383" s="259"/>
      <c r="ZC383" s="259"/>
      <c r="ZD383" s="259"/>
      <c r="ZE383" s="259"/>
      <c r="ZF383" s="259"/>
      <c r="ZG383" s="259"/>
      <c r="ZH383" s="259"/>
      <c r="ZI383" s="259"/>
      <c r="ZJ383" s="259"/>
      <c r="ZK383" s="259"/>
      <c r="ZL383" s="259"/>
      <c r="ZM383" s="259"/>
      <c r="ZN383" s="259"/>
      <c r="ZO383" s="259"/>
      <c r="ZP383" s="259"/>
      <c r="ZQ383" s="259"/>
      <c r="ZR383" s="259"/>
      <c r="ZS383" s="259"/>
      <c r="ZT383" s="259"/>
      <c r="ZU383" s="259"/>
      <c r="ZV383" s="259"/>
      <c r="ZW383" s="259"/>
      <c r="ZX383" s="259"/>
      <c r="ZY383" s="259"/>
      <c r="ZZ383" s="259"/>
      <c r="AAA383" s="259"/>
      <c r="AAB383" s="259"/>
      <c r="AAC383" s="259"/>
      <c r="AAD383" s="259"/>
      <c r="AAE383" s="259"/>
      <c r="AAF383" s="259"/>
      <c r="AAG383" s="259"/>
      <c r="AAH383" s="259"/>
      <c r="AAI383" s="259"/>
      <c r="AAJ383" s="259"/>
      <c r="AAK383" s="259"/>
      <c r="AAL383" s="259"/>
      <c r="AAM383" s="259"/>
      <c r="AAN383" s="259"/>
      <c r="AAO383" s="259"/>
      <c r="AAP383" s="259"/>
      <c r="AAQ383" s="259"/>
      <c r="AAR383" s="259"/>
      <c r="AAS383" s="259"/>
      <c r="AAT383" s="259"/>
      <c r="AAU383" s="259"/>
      <c r="AAV383" s="259"/>
      <c r="AAW383" s="259"/>
      <c r="AAX383" s="259"/>
      <c r="AAY383" s="259"/>
      <c r="AAZ383" s="259"/>
      <c r="ABA383" s="259"/>
      <c r="ABB383" s="259"/>
      <c r="ABC383" s="259"/>
      <c r="ABD383" s="259"/>
      <c r="ABE383" s="259"/>
      <c r="ABF383" s="259"/>
      <c r="ABG383" s="259"/>
      <c r="ABH383" s="259"/>
      <c r="ABI383" s="259"/>
      <c r="ABJ383" s="259"/>
      <c r="ABK383" s="259"/>
      <c r="ABL383" s="259"/>
      <c r="ABM383" s="259"/>
      <c r="ABN383" s="259"/>
      <c r="ABO383" s="259"/>
      <c r="ABP383" s="259"/>
      <c r="ABQ383" s="259"/>
      <c r="ABR383" s="259"/>
      <c r="ABS383" s="259"/>
      <c r="ABT383" s="259"/>
      <c r="ABU383" s="259"/>
      <c r="ABV383" s="259"/>
      <c r="ABW383" s="259"/>
      <c r="ABX383" s="259"/>
      <c r="ABY383" s="259"/>
      <c r="ABZ383" s="259"/>
      <c r="ACA383" s="259"/>
      <c r="ACB383" s="259"/>
      <c r="ACC383" s="259"/>
      <c r="ACD383" s="259"/>
      <c r="ACE383" s="259"/>
      <c r="ACF383" s="259"/>
      <c r="ACG383" s="259"/>
      <c r="ACH383" s="259"/>
      <c r="ACI383" s="259"/>
      <c r="ACJ383" s="259"/>
      <c r="ACK383" s="259"/>
      <c r="ACL383" s="259"/>
      <c r="ACM383" s="259"/>
      <c r="ACN383" s="259"/>
      <c r="ACO383" s="259"/>
      <c r="ACP383" s="259"/>
      <c r="ACQ383" s="259"/>
      <c r="ACR383" s="259"/>
      <c r="ACS383" s="259"/>
      <c r="ACT383" s="259"/>
      <c r="ACU383" s="259"/>
      <c r="ACV383" s="259"/>
      <c r="ACW383" s="259"/>
      <c r="ACX383" s="259"/>
      <c r="ACY383" s="259"/>
      <c r="ACZ383" s="259"/>
      <c r="ADA383" s="259"/>
      <c r="ADB383" s="259"/>
      <c r="ADC383" s="259"/>
      <c r="ADD383" s="259"/>
      <c r="ADE383" s="259"/>
      <c r="ADF383" s="259"/>
      <c r="ADG383" s="259"/>
      <c r="ADH383" s="259"/>
      <c r="ADI383" s="259"/>
      <c r="ADJ383" s="259"/>
      <c r="ADK383" s="259"/>
      <c r="ADL383" s="259"/>
      <c r="ADM383" s="259"/>
      <c r="ADN383" s="259"/>
      <c r="ADO383" s="259"/>
      <c r="ADP383" s="259"/>
      <c r="ADQ383" s="259"/>
      <c r="ADR383" s="259"/>
      <c r="ADS383" s="259"/>
      <c r="ADT383" s="259"/>
      <c r="ADU383" s="259"/>
      <c r="ADV383" s="259"/>
      <c r="ADW383" s="259"/>
      <c r="ADX383" s="259"/>
      <c r="ADY383" s="259"/>
      <c r="ADZ383" s="259"/>
      <c r="AEA383" s="259"/>
      <c r="AEB383" s="259"/>
      <c r="AEC383" s="259"/>
      <c r="AED383" s="259"/>
      <c r="AEE383" s="259"/>
      <c r="AEF383" s="259"/>
      <c r="AEG383" s="259"/>
      <c r="AEH383" s="259"/>
      <c r="AEI383" s="259"/>
      <c r="AEJ383" s="259"/>
      <c r="AEK383" s="259"/>
      <c r="AEL383" s="259"/>
      <c r="AEM383" s="259"/>
      <c r="AEN383" s="259"/>
      <c r="AEO383" s="259"/>
      <c r="AEP383" s="259"/>
      <c r="AEQ383" s="259"/>
      <c r="AER383" s="259"/>
      <c r="AES383" s="259"/>
      <c r="AET383" s="259"/>
      <c r="AEU383" s="259"/>
      <c r="AEV383" s="259"/>
      <c r="AEW383" s="259"/>
      <c r="AEX383" s="259"/>
      <c r="AEY383" s="259"/>
      <c r="AEZ383" s="259"/>
      <c r="AFA383" s="259"/>
      <c r="AFB383" s="259"/>
      <c r="AFC383" s="259"/>
      <c r="AFD383" s="259"/>
      <c r="AFE383" s="259"/>
      <c r="AFF383" s="259"/>
      <c r="AFG383" s="259"/>
      <c r="AFH383" s="259"/>
      <c r="AFI383" s="259"/>
      <c r="AFJ383" s="259"/>
      <c r="AFK383" s="259"/>
      <c r="AFL383" s="259"/>
      <c r="AFM383" s="259"/>
      <c r="AFN383" s="259"/>
      <c r="AFO383" s="259"/>
      <c r="AFP383" s="259"/>
      <c r="AFQ383" s="259"/>
      <c r="AFR383" s="259"/>
      <c r="AFS383" s="259"/>
      <c r="AFT383" s="259"/>
      <c r="AFU383" s="259"/>
      <c r="AFV383" s="259"/>
      <c r="AFW383" s="259"/>
      <c r="AFX383" s="259"/>
      <c r="AFY383" s="259"/>
      <c r="AFZ383" s="259"/>
      <c r="AGA383" s="259"/>
      <c r="AGB383" s="259"/>
      <c r="AGC383" s="259"/>
      <c r="AGD383" s="259"/>
      <c r="AGE383" s="259"/>
      <c r="AGF383" s="259"/>
      <c r="AGG383" s="259"/>
      <c r="AGH383" s="259"/>
      <c r="AGI383" s="259"/>
      <c r="AGJ383" s="259"/>
      <c r="AGK383" s="259"/>
      <c r="AGL383" s="259"/>
      <c r="AGM383" s="259"/>
      <c r="AGN383" s="259"/>
      <c r="AGO383" s="259"/>
      <c r="AGP383" s="259"/>
      <c r="AGQ383" s="259"/>
      <c r="AGR383" s="259"/>
      <c r="AGS383" s="259"/>
      <c r="AGT383" s="259"/>
      <c r="AGU383" s="259"/>
      <c r="AGV383" s="259"/>
      <c r="AGW383" s="259"/>
      <c r="AGX383" s="259"/>
      <c r="AGY383" s="259"/>
      <c r="AGZ383" s="259"/>
      <c r="AHA383" s="259"/>
      <c r="AHB383" s="259"/>
      <c r="AHC383" s="259"/>
      <c r="AHD383" s="259"/>
      <c r="AHE383" s="259"/>
      <c r="AHF383" s="259"/>
      <c r="AHG383" s="259"/>
      <c r="AHH383" s="259"/>
      <c r="AHI383" s="259"/>
      <c r="AHJ383" s="259"/>
      <c r="AHK383" s="259"/>
      <c r="AHL383" s="259"/>
      <c r="AHM383" s="259"/>
      <c r="AHN383" s="259"/>
      <c r="AHO383" s="259"/>
      <c r="AHP383" s="259"/>
      <c r="AHQ383" s="259"/>
      <c r="AHR383" s="259"/>
      <c r="AHS383" s="259"/>
      <c r="AHT383" s="259"/>
      <c r="AHU383" s="259"/>
      <c r="AHV383" s="259"/>
      <c r="AHW383" s="259"/>
      <c r="AHX383" s="259"/>
      <c r="AHY383" s="259"/>
      <c r="AHZ383" s="259"/>
      <c r="AIA383" s="259"/>
      <c r="AIB383" s="259"/>
      <c r="AIC383" s="259"/>
      <c r="AID383" s="259"/>
      <c r="AIE383" s="259"/>
      <c r="AIF383" s="259"/>
      <c r="AIG383" s="259"/>
      <c r="AIH383" s="259"/>
      <c r="AII383" s="259"/>
      <c r="AIJ383" s="259"/>
      <c r="AIK383" s="259"/>
      <c r="AIL383" s="259"/>
      <c r="AIM383" s="259"/>
      <c r="AIN383" s="259"/>
      <c r="AIO383" s="259"/>
      <c r="AIP383" s="259"/>
      <c r="AIQ383" s="259"/>
      <c r="AIR383" s="259"/>
      <c r="AIS383" s="259"/>
      <c r="AIT383" s="259"/>
      <c r="AIU383" s="259"/>
      <c r="AIV383" s="259"/>
      <c r="AIW383" s="259"/>
      <c r="AIX383" s="259"/>
      <c r="AIY383" s="259"/>
      <c r="AIZ383" s="259"/>
      <c r="AJA383" s="259"/>
      <c r="AJB383" s="259"/>
      <c r="AJC383" s="259"/>
      <c r="AJD383" s="259"/>
      <c r="AJE383" s="259"/>
      <c r="AJF383" s="259"/>
      <c r="AJG383" s="259"/>
      <c r="AJH383" s="259"/>
      <c r="AJI383" s="259"/>
      <c r="AJJ383" s="259"/>
      <c r="AJK383" s="259"/>
      <c r="AJL383" s="259"/>
      <c r="AJM383" s="259"/>
      <c r="AJN383" s="259"/>
      <c r="AJO383" s="259"/>
      <c r="AJP383" s="259"/>
      <c r="AJQ383" s="259"/>
      <c r="AJR383" s="259"/>
      <c r="AJS383" s="259"/>
      <c r="AJT383" s="259"/>
      <c r="AJU383" s="259"/>
      <c r="AJV383" s="259"/>
      <c r="AJW383" s="259"/>
      <c r="AJX383" s="259"/>
      <c r="AJY383" s="259"/>
      <c r="AJZ383" s="259"/>
      <c r="AKA383" s="259"/>
      <c r="AKB383" s="259"/>
      <c r="AKC383" s="259"/>
      <c r="AKD383" s="259"/>
      <c r="AKE383" s="259"/>
      <c r="AKF383" s="259"/>
      <c r="AKG383" s="259"/>
      <c r="AKH383" s="259"/>
      <c r="AKI383" s="259"/>
      <c r="AKJ383" s="259"/>
      <c r="AKK383" s="259"/>
      <c r="AKL383" s="259"/>
      <c r="AKM383" s="259"/>
      <c r="AKN383" s="259"/>
      <c r="AKO383" s="259"/>
      <c r="AKP383" s="259"/>
      <c r="AKQ383" s="259"/>
      <c r="AKR383" s="259"/>
      <c r="AKS383" s="259"/>
      <c r="AKT383" s="259"/>
      <c r="AKU383" s="259"/>
      <c r="AKV383" s="259"/>
      <c r="AKW383" s="259"/>
      <c r="AKX383" s="259"/>
      <c r="AKY383" s="259"/>
      <c r="AKZ383" s="259"/>
      <c r="ALA383" s="259"/>
      <c r="ALB383" s="259"/>
      <c r="ALC383" s="259"/>
      <c r="ALD383" s="259"/>
      <c r="ALE383" s="259"/>
      <c r="ALF383" s="259"/>
      <c r="ALG383" s="259"/>
      <c r="ALH383" s="259"/>
      <c r="ALI383" s="259"/>
      <c r="ALJ383" s="259"/>
      <c r="ALK383" s="259"/>
      <c r="ALL383" s="259"/>
      <c r="ALM383" s="259"/>
      <c r="ALN383" s="259"/>
      <c r="ALO383" s="259"/>
      <c r="ALP383" s="259"/>
      <c r="ALQ383" s="259"/>
      <c r="ALR383" s="259"/>
      <c r="ALS383" s="259"/>
      <c r="ALT383" s="259"/>
      <c r="ALU383" s="259"/>
      <c r="ALV383" s="259"/>
      <c r="ALW383" s="259"/>
      <c r="ALX383" s="259"/>
      <c r="ALY383" s="259"/>
      <c r="ALZ383" s="259"/>
      <c r="AMA383" s="259"/>
      <c r="AMB383" s="259"/>
      <c r="AMC383" s="259"/>
      <c r="AMD383" s="259"/>
      <c r="AME383" s="259"/>
      <c r="AMF383" s="259"/>
      <c r="AMG383" s="259"/>
      <c r="AMH383" s="259"/>
      <c r="AMI383" s="259"/>
      <c r="AMJ383" s="259"/>
    </row>
    <row r="384" spans="1:1024" s="258" customFormat="1" ht="16.350000000000001" customHeight="1">
      <c r="A384" s="477"/>
      <c r="B384" s="259"/>
      <c r="C384" s="259"/>
      <c r="D384" s="259"/>
      <c r="E384" s="259"/>
      <c r="F384" s="259"/>
      <c r="G384" s="259"/>
      <c r="H384" s="259"/>
      <c r="I384" s="523"/>
      <c r="J384" s="523"/>
      <c r="K384" s="523"/>
      <c r="L384" s="523"/>
      <c r="M384" s="743" t="s">
        <v>1033</v>
      </c>
      <c r="N384" s="727">
        <f>①収支決算書!F15</f>
        <v>11202980</v>
      </c>
      <c r="O384" s="727">
        <f>①収支決算書!I15</f>
        <v>166790200</v>
      </c>
      <c r="P384" s="727">
        <f>①収支決算書!L15</f>
        <v>1276000</v>
      </c>
      <c r="Q384" s="523"/>
      <c r="R384" s="727">
        <f>①収支決算書!O15</f>
        <v>9278377</v>
      </c>
      <c r="S384" s="727">
        <f>①収支決算書!R15</f>
        <v>58862575</v>
      </c>
      <c r="T384" s="727">
        <f>①収支決算書!U15</f>
        <v>15447510</v>
      </c>
      <c r="U384" s="523"/>
      <c r="V384" s="523"/>
      <c r="W384" s="523"/>
      <c r="X384" s="523"/>
      <c r="Y384" s="523"/>
      <c r="Z384" s="259"/>
      <c r="AA384" s="259"/>
      <c r="AB384" s="259"/>
      <c r="AC384" s="259"/>
      <c r="AD384" s="259"/>
      <c r="AE384" s="259"/>
      <c r="AF384" s="259"/>
      <c r="AG384" s="259"/>
      <c r="AH384" s="259"/>
      <c r="AI384" s="259"/>
      <c r="AJ384" s="259"/>
      <c r="AK384" s="259"/>
      <c r="AL384" s="259"/>
      <c r="AM384" s="259"/>
      <c r="AN384" s="259"/>
      <c r="AO384" s="259"/>
      <c r="AP384" s="259"/>
      <c r="AQ384" s="259"/>
      <c r="AR384" s="259"/>
      <c r="AS384" s="259"/>
      <c r="AT384" s="259"/>
      <c r="AU384" s="259"/>
      <c r="AV384" s="259"/>
      <c r="AW384" s="259"/>
      <c r="AX384" s="259"/>
      <c r="AY384" s="259"/>
      <c r="AZ384" s="259"/>
      <c r="BA384" s="259"/>
      <c r="BB384" s="259"/>
      <c r="BC384" s="259"/>
      <c r="BD384" s="259"/>
      <c r="BE384" s="259"/>
      <c r="BF384" s="259"/>
      <c r="BG384" s="259"/>
      <c r="BH384" s="259"/>
      <c r="BI384" s="259"/>
      <c r="BJ384" s="259"/>
      <c r="BK384" s="259"/>
      <c r="BL384" s="259"/>
      <c r="BM384" s="259"/>
      <c r="BN384" s="259"/>
      <c r="BO384" s="259"/>
      <c r="BP384" s="259"/>
      <c r="BQ384" s="259"/>
      <c r="BR384" s="259"/>
      <c r="BS384" s="259"/>
      <c r="BT384" s="259"/>
      <c r="BU384" s="259"/>
      <c r="BV384" s="259"/>
      <c r="BW384" s="259"/>
      <c r="BX384" s="259"/>
      <c r="BY384" s="259"/>
      <c r="BZ384" s="259"/>
      <c r="CA384" s="259"/>
      <c r="CB384" s="259"/>
      <c r="CC384" s="259"/>
      <c r="CD384" s="259"/>
      <c r="CE384" s="259"/>
      <c r="CF384" s="259"/>
      <c r="CG384" s="259"/>
      <c r="CH384" s="259"/>
      <c r="CI384" s="259"/>
      <c r="CJ384" s="259"/>
      <c r="CK384" s="259"/>
      <c r="CL384" s="259"/>
      <c r="CM384" s="259"/>
      <c r="CN384" s="259"/>
      <c r="CO384" s="259"/>
      <c r="CP384" s="259"/>
      <c r="CQ384" s="259"/>
      <c r="CR384" s="259"/>
      <c r="CS384" s="259"/>
      <c r="CT384" s="259"/>
      <c r="CU384" s="259"/>
      <c r="CV384" s="259"/>
      <c r="CW384" s="259"/>
      <c r="CX384" s="259"/>
      <c r="CY384" s="259"/>
      <c r="CZ384" s="259"/>
      <c r="DA384" s="259"/>
      <c r="DB384" s="259"/>
      <c r="DC384" s="259"/>
      <c r="DD384" s="259"/>
      <c r="DE384" s="259"/>
      <c r="DF384" s="259"/>
      <c r="DG384" s="259"/>
      <c r="DH384" s="259"/>
      <c r="DI384" s="259"/>
      <c r="DJ384" s="259"/>
      <c r="DK384" s="259"/>
      <c r="DL384" s="259"/>
      <c r="DM384" s="259"/>
      <c r="DN384" s="259"/>
      <c r="DO384" s="259"/>
      <c r="DP384" s="259"/>
      <c r="DQ384" s="259"/>
      <c r="DR384" s="259"/>
      <c r="DS384" s="259"/>
      <c r="DT384" s="259"/>
      <c r="DU384" s="259"/>
      <c r="DV384" s="259"/>
      <c r="DW384" s="259"/>
      <c r="DX384" s="259"/>
      <c r="DY384" s="259"/>
      <c r="DZ384" s="259"/>
      <c r="EA384" s="259"/>
      <c r="EB384" s="259"/>
      <c r="EC384" s="259"/>
      <c r="ED384" s="259"/>
      <c r="EE384" s="259"/>
      <c r="EF384" s="259"/>
      <c r="EG384" s="259"/>
      <c r="EH384" s="259"/>
      <c r="EI384" s="259"/>
      <c r="EJ384" s="259"/>
      <c r="EK384" s="259"/>
      <c r="EL384" s="259"/>
      <c r="EM384" s="259"/>
      <c r="EN384" s="259"/>
      <c r="EO384" s="259"/>
      <c r="EP384" s="259"/>
      <c r="EQ384" s="259"/>
      <c r="ER384" s="259"/>
      <c r="ES384" s="259"/>
      <c r="ET384" s="259"/>
      <c r="EU384" s="259"/>
      <c r="EV384" s="259"/>
      <c r="EW384" s="259"/>
      <c r="EX384" s="259"/>
      <c r="EY384" s="259"/>
      <c r="EZ384" s="259"/>
      <c r="FA384" s="259"/>
      <c r="FB384" s="259"/>
      <c r="FC384" s="259"/>
      <c r="FD384" s="259"/>
      <c r="FE384" s="259"/>
      <c r="FF384" s="259"/>
      <c r="FG384" s="259"/>
      <c r="FH384" s="259"/>
      <c r="FI384" s="259"/>
      <c r="FJ384" s="259"/>
      <c r="FK384" s="259"/>
      <c r="FL384" s="259"/>
      <c r="FM384" s="259"/>
      <c r="FN384" s="259"/>
      <c r="FO384" s="259"/>
      <c r="FP384" s="259"/>
      <c r="FQ384" s="259"/>
      <c r="FR384" s="259"/>
      <c r="FS384" s="259"/>
      <c r="FT384" s="259"/>
      <c r="FU384" s="259"/>
      <c r="FV384" s="259"/>
      <c r="FW384" s="259"/>
      <c r="FX384" s="259"/>
      <c r="FY384" s="259"/>
      <c r="FZ384" s="259"/>
      <c r="GA384" s="259"/>
      <c r="GB384" s="259"/>
      <c r="GC384" s="259"/>
      <c r="GD384" s="259"/>
      <c r="GE384" s="259"/>
      <c r="GF384" s="259"/>
      <c r="GG384" s="259"/>
      <c r="GH384" s="259"/>
      <c r="GI384" s="259"/>
      <c r="GJ384" s="259"/>
      <c r="GK384" s="259"/>
      <c r="GL384" s="259"/>
      <c r="GM384" s="259"/>
      <c r="GN384" s="259"/>
      <c r="GO384" s="259"/>
      <c r="GP384" s="259"/>
      <c r="GQ384" s="259"/>
      <c r="GR384" s="259"/>
      <c r="GS384" s="259"/>
      <c r="GT384" s="259"/>
      <c r="GU384" s="259"/>
      <c r="GV384" s="259"/>
      <c r="GW384" s="259"/>
      <c r="GX384" s="259"/>
      <c r="GY384" s="259"/>
      <c r="GZ384" s="259"/>
      <c r="HA384" s="259"/>
      <c r="HB384" s="259"/>
      <c r="HC384" s="259"/>
      <c r="HD384" s="259"/>
      <c r="HE384" s="259"/>
      <c r="HF384" s="259"/>
      <c r="HG384" s="259"/>
      <c r="HH384" s="259"/>
      <c r="HI384" s="259"/>
      <c r="HJ384" s="259"/>
      <c r="HK384" s="259"/>
      <c r="HL384" s="259"/>
      <c r="HM384" s="259"/>
      <c r="HN384" s="259"/>
      <c r="HO384" s="259"/>
      <c r="HP384" s="259"/>
      <c r="HQ384" s="259"/>
      <c r="HR384" s="259"/>
      <c r="HS384" s="259"/>
      <c r="HT384" s="259"/>
      <c r="HU384" s="259"/>
      <c r="HV384" s="259"/>
      <c r="HW384" s="259"/>
      <c r="HX384" s="259"/>
      <c r="HY384" s="259"/>
      <c r="HZ384" s="259"/>
      <c r="IA384" s="259"/>
      <c r="IB384" s="259"/>
      <c r="IC384" s="259"/>
      <c r="ID384" s="259"/>
      <c r="IE384" s="259"/>
      <c r="IF384" s="259"/>
      <c r="IG384" s="259"/>
      <c r="IH384" s="259"/>
      <c r="II384" s="259"/>
      <c r="IJ384" s="259"/>
      <c r="IK384" s="259"/>
      <c r="IL384" s="259"/>
      <c r="IM384" s="259"/>
      <c r="IN384" s="259"/>
      <c r="IO384" s="259"/>
      <c r="IP384" s="259"/>
      <c r="IQ384" s="259"/>
      <c r="IR384" s="259"/>
      <c r="IS384" s="259"/>
      <c r="IT384" s="259"/>
      <c r="IU384" s="259"/>
      <c r="IV384" s="259"/>
      <c r="IW384" s="259"/>
      <c r="IX384" s="259"/>
      <c r="IY384" s="259"/>
      <c r="IZ384" s="259"/>
      <c r="JA384" s="259"/>
      <c r="JB384" s="259"/>
      <c r="JC384" s="259"/>
      <c r="JD384" s="259"/>
      <c r="JE384" s="259"/>
      <c r="JF384" s="259"/>
      <c r="JG384" s="259"/>
      <c r="JH384" s="259"/>
      <c r="JI384" s="259"/>
      <c r="JJ384" s="259"/>
      <c r="JK384" s="259"/>
      <c r="JL384" s="259"/>
      <c r="JM384" s="259"/>
      <c r="JN384" s="259"/>
      <c r="JO384" s="259"/>
      <c r="JP384" s="259"/>
      <c r="JQ384" s="259"/>
      <c r="JR384" s="259"/>
      <c r="JS384" s="259"/>
      <c r="JT384" s="259"/>
      <c r="JU384" s="259"/>
      <c r="JV384" s="259"/>
      <c r="JW384" s="259"/>
      <c r="JX384" s="259"/>
      <c r="JY384" s="259"/>
      <c r="JZ384" s="259"/>
      <c r="KA384" s="259"/>
      <c r="KB384" s="259"/>
      <c r="KC384" s="259"/>
      <c r="KD384" s="259"/>
      <c r="KE384" s="259"/>
      <c r="KF384" s="259"/>
      <c r="KG384" s="259"/>
      <c r="KH384" s="259"/>
      <c r="KI384" s="259"/>
      <c r="KJ384" s="259"/>
      <c r="KK384" s="259"/>
      <c r="KL384" s="259"/>
      <c r="KM384" s="259"/>
      <c r="KN384" s="259"/>
      <c r="KO384" s="259"/>
      <c r="KP384" s="259"/>
      <c r="KQ384" s="259"/>
      <c r="KR384" s="259"/>
      <c r="KS384" s="259"/>
      <c r="KT384" s="259"/>
      <c r="KU384" s="259"/>
      <c r="KV384" s="259"/>
      <c r="KW384" s="259"/>
      <c r="KX384" s="259"/>
      <c r="KY384" s="259"/>
      <c r="KZ384" s="259"/>
      <c r="LA384" s="259"/>
      <c r="LB384" s="259"/>
      <c r="LC384" s="259"/>
      <c r="LD384" s="259"/>
      <c r="LE384" s="259"/>
      <c r="LF384" s="259"/>
      <c r="LG384" s="259"/>
      <c r="LH384" s="259"/>
      <c r="LI384" s="259"/>
      <c r="LJ384" s="259"/>
      <c r="LK384" s="259"/>
      <c r="LL384" s="259"/>
      <c r="LM384" s="259"/>
      <c r="LN384" s="259"/>
      <c r="LO384" s="259"/>
      <c r="LP384" s="259"/>
      <c r="LQ384" s="259"/>
      <c r="LR384" s="259"/>
      <c r="LS384" s="259"/>
      <c r="LT384" s="259"/>
      <c r="LU384" s="259"/>
      <c r="LV384" s="259"/>
      <c r="LW384" s="259"/>
      <c r="LX384" s="259"/>
      <c r="LY384" s="259"/>
      <c r="LZ384" s="259"/>
      <c r="MA384" s="259"/>
      <c r="MB384" s="259"/>
      <c r="MC384" s="259"/>
      <c r="MD384" s="259"/>
      <c r="ME384" s="259"/>
      <c r="MF384" s="259"/>
      <c r="MG384" s="259"/>
      <c r="MH384" s="259"/>
      <c r="MI384" s="259"/>
      <c r="MJ384" s="259"/>
      <c r="MK384" s="259"/>
      <c r="ML384" s="259"/>
      <c r="MM384" s="259"/>
      <c r="MN384" s="259"/>
      <c r="MO384" s="259"/>
      <c r="MP384" s="259"/>
      <c r="MQ384" s="259"/>
      <c r="MR384" s="259"/>
      <c r="MS384" s="259"/>
      <c r="MT384" s="259"/>
      <c r="MU384" s="259"/>
      <c r="MV384" s="259"/>
      <c r="MW384" s="259"/>
      <c r="MX384" s="259"/>
      <c r="MY384" s="259"/>
      <c r="MZ384" s="259"/>
      <c r="NA384" s="259"/>
      <c r="NB384" s="259"/>
      <c r="NC384" s="259"/>
      <c r="ND384" s="259"/>
      <c r="NE384" s="259"/>
      <c r="NF384" s="259"/>
      <c r="NG384" s="259"/>
      <c r="NH384" s="259"/>
      <c r="NI384" s="259"/>
      <c r="NJ384" s="259"/>
      <c r="NK384" s="259"/>
      <c r="NL384" s="259"/>
      <c r="NM384" s="259"/>
      <c r="NN384" s="259"/>
      <c r="NO384" s="259"/>
      <c r="NP384" s="259"/>
      <c r="NQ384" s="259"/>
      <c r="NR384" s="259"/>
      <c r="NS384" s="259"/>
      <c r="NT384" s="259"/>
      <c r="NU384" s="259"/>
      <c r="NV384" s="259"/>
      <c r="NW384" s="259"/>
      <c r="NX384" s="259"/>
      <c r="NY384" s="259"/>
      <c r="NZ384" s="259"/>
      <c r="OA384" s="259"/>
      <c r="OB384" s="259"/>
      <c r="OC384" s="259"/>
      <c r="OD384" s="259"/>
      <c r="OE384" s="259"/>
      <c r="OF384" s="259"/>
      <c r="OG384" s="259"/>
      <c r="OH384" s="259"/>
      <c r="OI384" s="259"/>
      <c r="OJ384" s="259"/>
      <c r="OK384" s="259"/>
      <c r="OL384" s="259"/>
      <c r="OM384" s="259"/>
      <c r="ON384" s="259"/>
      <c r="OO384" s="259"/>
      <c r="OP384" s="259"/>
      <c r="OQ384" s="259"/>
      <c r="OR384" s="259"/>
      <c r="OS384" s="259"/>
      <c r="OT384" s="259"/>
      <c r="OU384" s="259"/>
      <c r="OV384" s="259"/>
      <c r="OW384" s="259"/>
      <c r="OX384" s="259"/>
      <c r="OY384" s="259"/>
      <c r="OZ384" s="259"/>
      <c r="PA384" s="259"/>
      <c r="PB384" s="259"/>
      <c r="PC384" s="259"/>
      <c r="PD384" s="259"/>
      <c r="PE384" s="259"/>
      <c r="PF384" s="259"/>
      <c r="PG384" s="259"/>
      <c r="PH384" s="259"/>
      <c r="PI384" s="259"/>
      <c r="PJ384" s="259"/>
      <c r="PK384" s="259"/>
      <c r="PL384" s="259"/>
      <c r="PM384" s="259"/>
      <c r="PN384" s="259"/>
      <c r="PO384" s="259"/>
      <c r="PP384" s="259"/>
      <c r="PQ384" s="259"/>
      <c r="PR384" s="259"/>
      <c r="PS384" s="259"/>
      <c r="PT384" s="259"/>
      <c r="PU384" s="259"/>
      <c r="PV384" s="259"/>
      <c r="PW384" s="259"/>
      <c r="PX384" s="259"/>
      <c r="PY384" s="259"/>
      <c r="PZ384" s="259"/>
      <c r="QA384" s="259"/>
      <c r="QB384" s="259"/>
      <c r="QC384" s="259"/>
      <c r="QD384" s="259"/>
      <c r="QE384" s="259"/>
      <c r="QF384" s="259"/>
      <c r="QG384" s="259"/>
      <c r="QH384" s="259"/>
      <c r="QI384" s="259"/>
      <c r="QJ384" s="259"/>
      <c r="QK384" s="259"/>
      <c r="QL384" s="259"/>
      <c r="QM384" s="259"/>
      <c r="QN384" s="259"/>
      <c r="QO384" s="259"/>
      <c r="QP384" s="259"/>
      <c r="QQ384" s="259"/>
      <c r="QR384" s="259"/>
      <c r="QS384" s="259"/>
      <c r="QT384" s="259"/>
      <c r="QU384" s="259"/>
      <c r="QV384" s="259"/>
      <c r="QW384" s="259"/>
      <c r="QX384" s="259"/>
      <c r="QY384" s="259"/>
      <c r="QZ384" s="259"/>
      <c r="RA384" s="259"/>
      <c r="RB384" s="259"/>
      <c r="RC384" s="259"/>
      <c r="RD384" s="259"/>
      <c r="RE384" s="259"/>
      <c r="RF384" s="259"/>
      <c r="RG384" s="259"/>
      <c r="RH384" s="259"/>
      <c r="RI384" s="259"/>
      <c r="RJ384" s="259"/>
      <c r="RK384" s="259"/>
      <c r="RL384" s="259"/>
      <c r="RM384" s="259"/>
      <c r="RN384" s="259"/>
      <c r="RO384" s="259"/>
      <c r="RP384" s="259"/>
      <c r="RQ384" s="259"/>
      <c r="RR384" s="259"/>
      <c r="RS384" s="259"/>
      <c r="RT384" s="259"/>
      <c r="RU384" s="259"/>
      <c r="RV384" s="259"/>
      <c r="RW384" s="259"/>
      <c r="RX384" s="259"/>
      <c r="RY384" s="259"/>
      <c r="RZ384" s="259"/>
      <c r="SA384" s="259"/>
      <c r="SB384" s="259"/>
      <c r="SC384" s="259"/>
      <c r="SD384" s="259"/>
      <c r="SE384" s="259"/>
      <c r="SF384" s="259"/>
      <c r="SG384" s="259"/>
      <c r="SH384" s="259"/>
      <c r="SI384" s="259"/>
      <c r="SJ384" s="259"/>
      <c r="SK384" s="259"/>
      <c r="SL384" s="259"/>
      <c r="SM384" s="259"/>
      <c r="SN384" s="259"/>
      <c r="SO384" s="259"/>
      <c r="SP384" s="259"/>
      <c r="SQ384" s="259"/>
      <c r="SR384" s="259"/>
      <c r="SS384" s="259"/>
      <c r="ST384" s="259"/>
      <c r="SU384" s="259"/>
      <c r="SV384" s="259"/>
      <c r="SW384" s="259"/>
      <c r="SX384" s="259"/>
      <c r="SY384" s="259"/>
      <c r="SZ384" s="259"/>
      <c r="TA384" s="259"/>
      <c r="TB384" s="259"/>
      <c r="TC384" s="259"/>
      <c r="TD384" s="259"/>
      <c r="TE384" s="259"/>
      <c r="TF384" s="259"/>
      <c r="TG384" s="259"/>
      <c r="TH384" s="259"/>
      <c r="TI384" s="259"/>
      <c r="TJ384" s="259"/>
      <c r="TK384" s="259"/>
      <c r="TL384" s="259"/>
      <c r="TM384" s="259"/>
      <c r="TN384" s="259"/>
      <c r="TO384" s="259"/>
      <c r="TP384" s="259"/>
      <c r="TQ384" s="259"/>
      <c r="TR384" s="259"/>
      <c r="TS384" s="259"/>
      <c r="TT384" s="259"/>
      <c r="TU384" s="259"/>
      <c r="TV384" s="259"/>
      <c r="TW384" s="259"/>
      <c r="TX384" s="259"/>
      <c r="TY384" s="259"/>
      <c r="TZ384" s="259"/>
      <c r="UA384" s="259"/>
      <c r="UB384" s="259"/>
      <c r="UC384" s="259"/>
      <c r="UD384" s="259"/>
      <c r="UE384" s="259"/>
      <c r="UF384" s="259"/>
      <c r="UG384" s="259"/>
      <c r="UH384" s="259"/>
      <c r="UI384" s="259"/>
      <c r="UJ384" s="259"/>
      <c r="UK384" s="259"/>
      <c r="UL384" s="259"/>
      <c r="UM384" s="259"/>
      <c r="UN384" s="259"/>
      <c r="UO384" s="259"/>
      <c r="UP384" s="259"/>
      <c r="UQ384" s="259"/>
      <c r="UR384" s="259"/>
      <c r="US384" s="259"/>
      <c r="UT384" s="259"/>
      <c r="UU384" s="259"/>
      <c r="UV384" s="259"/>
      <c r="UW384" s="259"/>
      <c r="UX384" s="259"/>
      <c r="UY384" s="259"/>
      <c r="UZ384" s="259"/>
      <c r="VA384" s="259"/>
      <c r="VB384" s="259"/>
      <c r="VC384" s="259"/>
      <c r="VD384" s="259"/>
      <c r="VE384" s="259"/>
      <c r="VF384" s="259"/>
      <c r="VG384" s="259"/>
      <c r="VH384" s="259"/>
      <c r="VI384" s="259"/>
      <c r="VJ384" s="259"/>
      <c r="VK384" s="259"/>
      <c r="VL384" s="259"/>
      <c r="VM384" s="259"/>
      <c r="VN384" s="259"/>
      <c r="VO384" s="259"/>
      <c r="VP384" s="259"/>
      <c r="VQ384" s="259"/>
      <c r="VR384" s="259"/>
      <c r="VS384" s="259"/>
      <c r="VT384" s="259"/>
      <c r="VU384" s="259"/>
      <c r="VV384" s="259"/>
      <c r="VW384" s="259"/>
      <c r="VX384" s="259"/>
      <c r="VY384" s="259"/>
      <c r="VZ384" s="259"/>
      <c r="WA384" s="259"/>
      <c r="WB384" s="259"/>
      <c r="WC384" s="259"/>
      <c r="WD384" s="259"/>
      <c r="WE384" s="259"/>
      <c r="WF384" s="259"/>
      <c r="WG384" s="259"/>
      <c r="WH384" s="259"/>
      <c r="WI384" s="259"/>
      <c r="WJ384" s="259"/>
      <c r="WK384" s="259"/>
      <c r="WL384" s="259"/>
      <c r="WM384" s="259"/>
      <c r="WN384" s="259"/>
      <c r="WO384" s="259"/>
      <c r="WP384" s="259"/>
      <c r="WQ384" s="259"/>
      <c r="WR384" s="259"/>
      <c r="WS384" s="259"/>
      <c r="WT384" s="259"/>
      <c r="WU384" s="259"/>
      <c r="WV384" s="259"/>
      <c r="WW384" s="259"/>
      <c r="WX384" s="259"/>
      <c r="WY384" s="259"/>
      <c r="WZ384" s="259"/>
      <c r="XA384" s="259"/>
      <c r="XB384" s="259"/>
      <c r="XC384" s="259"/>
      <c r="XD384" s="259"/>
      <c r="XE384" s="259"/>
      <c r="XF384" s="259"/>
      <c r="XG384" s="259"/>
      <c r="XH384" s="259"/>
      <c r="XI384" s="259"/>
      <c r="XJ384" s="259"/>
      <c r="XK384" s="259"/>
      <c r="XL384" s="259"/>
      <c r="XM384" s="259"/>
      <c r="XN384" s="259"/>
      <c r="XO384" s="259"/>
      <c r="XP384" s="259"/>
      <c r="XQ384" s="259"/>
      <c r="XR384" s="259"/>
      <c r="XS384" s="259"/>
      <c r="XT384" s="259"/>
      <c r="XU384" s="259"/>
      <c r="XV384" s="259"/>
      <c r="XW384" s="259"/>
      <c r="XX384" s="259"/>
      <c r="XY384" s="259"/>
      <c r="XZ384" s="259"/>
      <c r="YA384" s="259"/>
      <c r="YB384" s="259"/>
      <c r="YC384" s="259"/>
      <c r="YD384" s="259"/>
      <c r="YE384" s="259"/>
      <c r="YF384" s="259"/>
      <c r="YG384" s="259"/>
      <c r="YH384" s="259"/>
      <c r="YI384" s="259"/>
      <c r="YJ384" s="259"/>
      <c r="YK384" s="259"/>
      <c r="YL384" s="259"/>
      <c r="YM384" s="259"/>
      <c r="YN384" s="259"/>
      <c r="YO384" s="259"/>
      <c r="YP384" s="259"/>
      <c r="YQ384" s="259"/>
      <c r="YR384" s="259"/>
      <c r="YS384" s="259"/>
      <c r="YT384" s="259"/>
      <c r="YU384" s="259"/>
      <c r="YV384" s="259"/>
      <c r="YW384" s="259"/>
      <c r="YX384" s="259"/>
      <c r="YY384" s="259"/>
      <c r="YZ384" s="259"/>
      <c r="ZA384" s="259"/>
      <c r="ZB384" s="259"/>
      <c r="ZC384" s="259"/>
      <c r="ZD384" s="259"/>
      <c r="ZE384" s="259"/>
      <c r="ZF384" s="259"/>
      <c r="ZG384" s="259"/>
      <c r="ZH384" s="259"/>
      <c r="ZI384" s="259"/>
      <c r="ZJ384" s="259"/>
      <c r="ZK384" s="259"/>
      <c r="ZL384" s="259"/>
      <c r="ZM384" s="259"/>
      <c r="ZN384" s="259"/>
      <c r="ZO384" s="259"/>
      <c r="ZP384" s="259"/>
      <c r="ZQ384" s="259"/>
      <c r="ZR384" s="259"/>
      <c r="ZS384" s="259"/>
      <c r="ZT384" s="259"/>
      <c r="ZU384" s="259"/>
      <c r="ZV384" s="259"/>
      <c r="ZW384" s="259"/>
      <c r="ZX384" s="259"/>
      <c r="ZY384" s="259"/>
      <c r="ZZ384" s="259"/>
      <c r="AAA384" s="259"/>
      <c r="AAB384" s="259"/>
      <c r="AAC384" s="259"/>
      <c r="AAD384" s="259"/>
      <c r="AAE384" s="259"/>
      <c r="AAF384" s="259"/>
      <c r="AAG384" s="259"/>
      <c r="AAH384" s="259"/>
      <c r="AAI384" s="259"/>
      <c r="AAJ384" s="259"/>
      <c r="AAK384" s="259"/>
      <c r="AAL384" s="259"/>
      <c r="AAM384" s="259"/>
      <c r="AAN384" s="259"/>
      <c r="AAO384" s="259"/>
      <c r="AAP384" s="259"/>
      <c r="AAQ384" s="259"/>
      <c r="AAR384" s="259"/>
      <c r="AAS384" s="259"/>
      <c r="AAT384" s="259"/>
      <c r="AAU384" s="259"/>
      <c r="AAV384" s="259"/>
      <c r="AAW384" s="259"/>
      <c r="AAX384" s="259"/>
      <c r="AAY384" s="259"/>
      <c r="AAZ384" s="259"/>
      <c r="ABA384" s="259"/>
      <c r="ABB384" s="259"/>
      <c r="ABC384" s="259"/>
      <c r="ABD384" s="259"/>
      <c r="ABE384" s="259"/>
      <c r="ABF384" s="259"/>
      <c r="ABG384" s="259"/>
      <c r="ABH384" s="259"/>
      <c r="ABI384" s="259"/>
      <c r="ABJ384" s="259"/>
      <c r="ABK384" s="259"/>
      <c r="ABL384" s="259"/>
      <c r="ABM384" s="259"/>
      <c r="ABN384" s="259"/>
      <c r="ABO384" s="259"/>
      <c r="ABP384" s="259"/>
      <c r="ABQ384" s="259"/>
      <c r="ABR384" s="259"/>
      <c r="ABS384" s="259"/>
      <c r="ABT384" s="259"/>
      <c r="ABU384" s="259"/>
      <c r="ABV384" s="259"/>
      <c r="ABW384" s="259"/>
      <c r="ABX384" s="259"/>
      <c r="ABY384" s="259"/>
      <c r="ABZ384" s="259"/>
      <c r="ACA384" s="259"/>
      <c r="ACB384" s="259"/>
      <c r="ACC384" s="259"/>
      <c r="ACD384" s="259"/>
      <c r="ACE384" s="259"/>
      <c r="ACF384" s="259"/>
      <c r="ACG384" s="259"/>
      <c r="ACH384" s="259"/>
      <c r="ACI384" s="259"/>
      <c r="ACJ384" s="259"/>
      <c r="ACK384" s="259"/>
      <c r="ACL384" s="259"/>
      <c r="ACM384" s="259"/>
      <c r="ACN384" s="259"/>
      <c r="ACO384" s="259"/>
      <c r="ACP384" s="259"/>
      <c r="ACQ384" s="259"/>
      <c r="ACR384" s="259"/>
      <c r="ACS384" s="259"/>
      <c r="ACT384" s="259"/>
      <c r="ACU384" s="259"/>
      <c r="ACV384" s="259"/>
      <c r="ACW384" s="259"/>
      <c r="ACX384" s="259"/>
      <c r="ACY384" s="259"/>
      <c r="ACZ384" s="259"/>
      <c r="ADA384" s="259"/>
      <c r="ADB384" s="259"/>
      <c r="ADC384" s="259"/>
      <c r="ADD384" s="259"/>
      <c r="ADE384" s="259"/>
      <c r="ADF384" s="259"/>
      <c r="ADG384" s="259"/>
      <c r="ADH384" s="259"/>
      <c r="ADI384" s="259"/>
      <c r="ADJ384" s="259"/>
      <c r="ADK384" s="259"/>
      <c r="ADL384" s="259"/>
      <c r="ADM384" s="259"/>
      <c r="ADN384" s="259"/>
      <c r="ADO384" s="259"/>
      <c r="ADP384" s="259"/>
      <c r="ADQ384" s="259"/>
      <c r="ADR384" s="259"/>
      <c r="ADS384" s="259"/>
      <c r="ADT384" s="259"/>
      <c r="ADU384" s="259"/>
      <c r="ADV384" s="259"/>
      <c r="ADW384" s="259"/>
      <c r="ADX384" s="259"/>
      <c r="ADY384" s="259"/>
      <c r="ADZ384" s="259"/>
      <c r="AEA384" s="259"/>
      <c r="AEB384" s="259"/>
      <c r="AEC384" s="259"/>
      <c r="AED384" s="259"/>
      <c r="AEE384" s="259"/>
      <c r="AEF384" s="259"/>
      <c r="AEG384" s="259"/>
      <c r="AEH384" s="259"/>
      <c r="AEI384" s="259"/>
      <c r="AEJ384" s="259"/>
      <c r="AEK384" s="259"/>
      <c r="AEL384" s="259"/>
      <c r="AEM384" s="259"/>
      <c r="AEN384" s="259"/>
      <c r="AEO384" s="259"/>
      <c r="AEP384" s="259"/>
      <c r="AEQ384" s="259"/>
      <c r="AER384" s="259"/>
      <c r="AES384" s="259"/>
      <c r="AET384" s="259"/>
      <c r="AEU384" s="259"/>
      <c r="AEV384" s="259"/>
      <c r="AEW384" s="259"/>
      <c r="AEX384" s="259"/>
      <c r="AEY384" s="259"/>
      <c r="AEZ384" s="259"/>
      <c r="AFA384" s="259"/>
      <c r="AFB384" s="259"/>
      <c r="AFC384" s="259"/>
      <c r="AFD384" s="259"/>
      <c r="AFE384" s="259"/>
      <c r="AFF384" s="259"/>
      <c r="AFG384" s="259"/>
      <c r="AFH384" s="259"/>
      <c r="AFI384" s="259"/>
      <c r="AFJ384" s="259"/>
      <c r="AFK384" s="259"/>
      <c r="AFL384" s="259"/>
      <c r="AFM384" s="259"/>
      <c r="AFN384" s="259"/>
      <c r="AFO384" s="259"/>
      <c r="AFP384" s="259"/>
      <c r="AFQ384" s="259"/>
      <c r="AFR384" s="259"/>
      <c r="AFS384" s="259"/>
      <c r="AFT384" s="259"/>
      <c r="AFU384" s="259"/>
      <c r="AFV384" s="259"/>
      <c r="AFW384" s="259"/>
      <c r="AFX384" s="259"/>
      <c r="AFY384" s="259"/>
      <c r="AFZ384" s="259"/>
      <c r="AGA384" s="259"/>
      <c r="AGB384" s="259"/>
      <c r="AGC384" s="259"/>
      <c r="AGD384" s="259"/>
      <c r="AGE384" s="259"/>
      <c r="AGF384" s="259"/>
      <c r="AGG384" s="259"/>
      <c r="AGH384" s="259"/>
      <c r="AGI384" s="259"/>
      <c r="AGJ384" s="259"/>
      <c r="AGK384" s="259"/>
      <c r="AGL384" s="259"/>
      <c r="AGM384" s="259"/>
      <c r="AGN384" s="259"/>
      <c r="AGO384" s="259"/>
      <c r="AGP384" s="259"/>
      <c r="AGQ384" s="259"/>
      <c r="AGR384" s="259"/>
      <c r="AGS384" s="259"/>
      <c r="AGT384" s="259"/>
      <c r="AGU384" s="259"/>
      <c r="AGV384" s="259"/>
      <c r="AGW384" s="259"/>
      <c r="AGX384" s="259"/>
      <c r="AGY384" s="259"/>
      <c r="AGZ384" s="259"/>
      <c r="AHA384" s="259"/>
      <c r="AHB384" s="259"/>
      <c r="AHC384" s="259"/>
      <c r="AHD384" s="259"/>
      <c r="AHE384" s="259"/>
      <c r="AHF384" s="259"/>
      <c r="AHG384" s="259"/>
      <c r="AHH384" s="259"/>
      <c r="AHI384" s="259"/>
      <c r="AHJ384" s="259"/>
      <c r="AHK384" s="259"/>
      <c r="AHL384" s="259"/>
      <c r="AHM384" s="259"/>
      <c r="AHN384" s="259"/>
      <c r="AHO384" s="259"/>
      <c r="AHP384" s="259"/>
      <c r="AHQ384" s="259"/>
      <c r="AHR384" s="259"/>
      <c r="AHS384" s="259"/>
      <c r="AHT384" s="259"/>
      <c r="AHU384" s="259"/>
      <c r="AHV384" s="259"/>
      <c r="AHW384" s="259"/>
      <c r="AHX384" s="259"/>
      <c r="AHY384" s="259"/>
      <c r="AHZ384" s="259"/>
      <c r="AIA384" s="259"/>
      <c r="AIB384" s="259"/>
      <c r="AIC384" s="259"/>
      <c r="AID384" s="259"/>
      <c r="AIE384" s="259"/>
      <c r="AIF384" s="259"/>
      <c r="AIG384" s="259"/>
      <c r="AIH384" s="259"/>
      <c r="AII384" s="259"/>
      <c r="AIJ384" s="259"/>
      <c r="AIK384" s="259"/>
      <c r="AIL384" s="259"/>
      <c r="AIM384" s="259"/>
      <c r="AIN384" s="259"/>
      <c r="AIO384" s="259"/>
      <c r="AIP384" s="259"/>
      <c r="AIQ384" s="259"/>
      <c r="AIR384" s="259"/>
      <c r="AIS384" s="259"/>
      <c r="AIT384" s="259"/>
      <c r="AIU384" s="259"/>
      <c r="AIV384" s="259"/>
      <c r="AIW384" s="259"/>
      <c r="AIX384" s="259"/>
      <c r="AIY384" s="259"/>
      <c r="AIZ384" s="259"/>
      <c r="AJA384" s="259"/>
      <c r="AJB384" s="259"/>
      <c r="AJC384" s="259"/>
      <c r="AJD384" s="259"/>
      <c r="AJE384" s="259"/>
      <c r="AJF384" s="259"/>
      <c r="AJG384" s="259"/>
      <c r="AJH384" s="259"/>
      <c r="AJI384" s="259"/>
      <c r="AJJ384" s="259"/>
      <c r="AJK384" s="259"/>
      <c r="AJL384" s="259"/>
      <c r="AJM384" s="259"/>
      <c r="AJN384" s="259"/>
      <c r="AJO384" s="259"/>
      <c r="AJP384" s="259"/>
      <c r="AJQ384" s="259"/>
      <c r="AJR384" s="259"/>
      <c r="AJS384" s="259"/>
      <c r="AJT384" s="259"/>
      <c r="AJU384" s="259"/>
      <c r="AJV384" s="259"/>
      <c r="AJW384" s="259"/>
      <c r="AJX384" s="259"/>
      <c r="AJY384" s="259"/>
      <c r="AJZ384" s="259"/>
      <c r="AKA384" s="259"/>
      <c r="AKB384" s="259"/>
      <c r="AKC384" s="259"/>
      <c r="AKD384" s="259"/>
      <c r="AKE384" s="259"/>
      <c r="AKF384" s="259"/>
      <c r="AKG384" s="259"/>
      <c r="AKH384" s="259"/>
      <c r="AKI384" s="259"/>
      <c r="AKJ384" s="259"/>
      <c r="AKK384" s="259"/>
      <c r="AKL384" s="259"/>
      <c r="AKM384" s="259"/>
      <c r="AKN384" s="259"/>
      <c r="AKO384" s="259"/>
      <c r="AKP384" s="259"/>
      <c r="AKQ384" s="259"/>
      <c r="AKR384" s="259"/>
      <c r="AKS384" s="259"/>
      <c r="AKT384" s="259"/>
      <c r="AKU384" s="259"/>
      <c r="AKV384" s="259"/>
      <c r="AKW384" s="259"/>
      <c r="AKX384" s="259"/>
      <c r="AKY384" s="259"/>
      <c r="AKZ384" s="259"/>
      <c r="ALA384" s="259"/>
      <c r="ALB384" s="259"/>
      <c r="ALC384" s="259"/>
      <c r="ALD384" s="259"/>
      <c r="ALE384" s="259"/>
      <c r="ALF384" s="259"/>
      <c r="ALG384" s="259"/>
      <c r="ALH384" s="259"/>
      <c r="ALI384" s="259"/>
      <c r="ALJ384" s="259"/>
      <c r="ALK384" s="259"/>
      <c r="ALL384" s="259"/>
      <c r="ALM384" s="259"/>
      <c r="ALN384" s="259"/>
      <c r="ALO384" s="259"/>
      <c r="ALP384" s="259"/>
      <c r="ALQ384" s="259"/>
      <c r="ALR384" s="259"/>
      <c r="ALS384" s="259"/>
      <c r="ALT384" s="259"/>
      <c r="ALU384" s="259"/>
      <c r="ALV384" s="259"/>
      <c r="ALW384" s="259"/>
      <c r="ALX384" s="259"/>
      <c r="ALY384" s="259"/>
      <c r="ALZ384" s="259"/>
      <c r="AMA384" s="259"/>
      <c r="AMB384" s="259"/>
      <c r="AMC384" s="259"/>
      <c r="AMD384" s="259"/>
      <c r="AME384" s="259"/>
      <c r="AMF384" s="259"/>
      <c r="AMG384" s="259"/>
      <c r="AMH384" s="259"/>
      <c r="AMI384" s="259"/>
      <c r="AMJ384" s="259"/>
    </row>
    <row r="385" spans="1:1024" s="258" customFormat="1" ht="16.350000000000001" customHeight="1">
      <c r="A385" s="477"/>
      <c r="B385" s="259"/>
      <c r="C385" s="259"/>
      <c r="D385" s="259"/>
      <c r="E385" s="259"/>
      <c r="F385" s="259"/>
      <c r="G385" s="259"/>
      <c r="H385" s="259"/>
      <c r="I385" s="523"/>
      <c r="J385" s="523"/>
      <c r="K385" s="523"/>
      <c r="L385" s="523"/>
      <c r="M385" s="523"/>
      <c r="N385" s="523"/>
      <c r="O385" s="523"/>
      <c r="P385" s="523"/>
      <c r="Q385" s="523"/>
      <c r="R385" s="524"/>
      <c r="S385" s="523"/>
      <c r="T385" s="523"/>
      <c r="U385" s="523"/>
      <c r="V385" s="523"/>
      <c r="W385" s="523"/>
      <c r="X385" s="523"/>
      <c r="Y385" s="523"/>
      <c r="Z385" s="259"/>
      <c r="AA385" s="259"/>
      <c r="AB385" s="259"/>
      <c r="AC385" s="259"/>
      <c r="AD385" s="259"/>
      <c r="AE385" s="259"/>
      <c r="AF385" s="259"/>
      <c r="AG385" s="259"/>
      <c r="AH385" s="259"/>
      <c r="AI385" s="259"/>
      <c r="AJ385" s="259"/>
      <c r="AK385" s="259"/>
      <c r="AL385" s="259"/>
      <c r="AM385" s="259"/>
      <c r="AN385" s="259"/>
      <c r="AO385" s="259"/>
      <c r="AP385" s="259"/>
      <c r="AQ385" s="259"/>
      <c r="AR385" s="259"/>
      <c r="AS385" s="259"/>
      <c r="AT385" s="259"/>
      <c r="AU385" s="259"/>
      <c r="AV385" s="259"/>
      <c r="AW385" s="259"/>
      <c r="AX385" s="259"/>
      <c r="AY385" s="259"/>
      <c r="AZ385" s="259"/>
      <c r="BA385" s="259"/>
      <c r="BB385" s="259"/>
      <c r="BC385" s="259"/>
      <c r="BD385" s="259"/>
      <c r="BE385" s="259"/>
      <c r="BF385" s="259"/>
      <c r="BG385" s="259"/>
      <c r="BH385" s="259"/>
      <c r="BI385" s="259"/>
      <c r="BJ385" s="259"/>
      <c r="BK385" s="259"/>
      <c r="BL385" s="259"/>
      <c r="BM385" s="259"/>
      <c r="BN385" s="259"/>
      <c r="BO385" s="259"/>
      <c r="BP385" s="259"/>
      <c r="BQ385" s="259"/>
      <c r="BR385" s="259"/>
      <c r="BS385" s="259"/>
      <c r="BT385" s="259"/>
      <c r="BU385" s="259"/>
      <c r="BV385" s="259"/>
      <c r="BW385" s="259"/>
      <c r="BX385" s="259"/>
      <c r="BY385" s="259"/>
      <c r="BZ385" s="259"/>
      <c r="CA385" s="259"/>
      <c r="CB385" s="259"/>
      <c r="CC385" s="259"/>
      <c r="CD385" s="259"/>
      <c r="CE385" s="259"/>
      <c r="CF385" s="259"/>
      <c r="CG385" s="259"/>
      <c r="CH385" s="259"/>
      <c r="CI385" s="259"/>
      <c r="CJ385" s="259"/>
      <c r="CK385" s="259"/>
      <c r="CL385" s="259"/>
      <c r="CM385" s="259"/>
      <c r="CN385" s="259"/>
      <c r="CO385" s="259"/>
      <c r="CP385" s="259"/>
      <c r="CQ385" s="259"/>
      <c r="CR385" s="259"/>
      <c r="CS385" s="259"/>
      <c r="CT385" s="259"/>
      <c r="CU385" s="259"/>
      <c r="CV385" s="259"/>
      <c r="CW385" s="259"/>
      <c r="CX385" s="259"/>
      <c r="CY385" s="259"/>
      <c r="CZ385" s="259"/>
      <c r="DA385" s="259"/>
      <c r="DB385" s="259"/>
      <c r="DC385" s="259"/>
      <c r="DD385" s="259"/>
      <c r="DE385" s="259"/>
      <c r="DF385" s="259"/>
      <c r="DG385" s="259"/>
      <c r="DH385" s="259"/>
      <c r="DI385" s="259"/>
      <c r="DJ385" s="259"/>
      <c r="DK385" s="259"/>
      <c r="DL385" s="259"/>
      <c r="DM385" s="259"/>
      <c r="DN385" s="259"/>
      <c r="DO385" s="259"/>
      <c r="DP385" s="259"/>
      <c r="DQ385" s="259"/>
      <c r="DR385" s="259"/>
      <c r="DS385" s="259"/>
      <c r="DT385" s="259"/>
      <c r="DU385" s="259"/>
      <c r="DV385" s="259"/>
      <c r="DW385" s="259"/>
      <c r="DX385" s="259"/>
      <c r="DY385" s="259"/>
      <c r="DZ385" s="259"/>
      <c r="EA385" s="259"/>
      <c r="EB385" s="259"/>
      <c r="EC385" s="259"/>
      <c r="ED385" s="259"/>
      <c r="EE385" s="259"/>
      <c r="EF385" s="259"/>
      <c r="EG385" s="259"/>
      <c r="EH385" s="259"/>
      <c r="EI385" s="259"/>
      <c r="EJ385" s="259"/>
      <c r="EK385" s="259"/>
      <c r="EL385" s="259"/>
      <c r="EM385" s="259"/>
      <c r="EN385" s="259"/>
      <c r="EO385" s="259"/>
      <c r="EP385" s="259"/>
      <c r="EQ385" s="259"/>
      <c r="ER385" s="259"/>
      <c r="ES385" s="259"/>
      <c r="ET385" s="259"/>
      <c r="EU385" s="259"/>
      <c r="EV385" s="259"/>
      <c r="EW385" s="259"/>
      <c r="EX385" s="259"/>
      <c r="EY385" s="259"/>
      <c r="EZ385" s="259"/>
      <c r="FA385" s="259"/>
      <c r="FB385" s="259"/>
      <c r="FC385" s="259"/>
      <c r="FD385" s="259"/>
      <c r="FE385" s="259"/>
      <c r="FF385" s="259"/>
      <c r="FG385" s="259"/>
      <c r="FH385" s="259"/>
      <c r="FI385" s="259"/>
      <c r="FJ385" s="259"/>
      <c r="FK385" s="259"/>
      <c r="FL385" s="259"/>
      <c r="FM385" s="259"/>
      <c r="FN385" s="259"/>
      <c r="FO385" s="259"/>
      <c r="FP385" s="259"/>
      <c r="FQ385" s="259"/>
      <c r="FR385" s="259"/>
      <c r="FS385" s="259"/>
      <c r="FT385" s="259"/>
      <c r="FU385" s="259"/>
      <c r="FV385" s="259"/>
      <c r="FW385" s="259"/>
      <c r="FX385" s="259"/>
      <c r="FY385" s="259"/>
      <c r="FZ385" s="259"/>
      <c r="GA385" s="259"/>
      <c r="GB385" s="259"/>
      <c r="GC385" s="259"/>
      <c r="GD385" s="259"/>
      <c r="GE385" s="259"/>
      <c r="GF385" s="259"/>
      <c r="GG385" s="259"/>
      <c r="GH385" s="259"/>
      <c r="GI385" s="259"/>
      <c r="GJ385" s="259"/>
      <c r="GK385" s="259"/>
      <c r="GL385" s="259"/>
      <c r="GM385" s="259"/>
      <c r="GN385" s="259"/>
      <c r="GO385" s="259"/>
      <c r="GP385" s="259"/>
      <c r="GQ385" s="259"/>
      <c r="GR385" s="259"/>
      <c r="GS385" s="259"/>
      <c r="GT385" s="259"/>
      <c r="GU385" s="259"/>
      <c r="GV385" s="259"/>
      <c r="GW385" s="259"/>
      <c r="GX385" s="259"/>
      <c r="GY385" s="259"/>
      <c r="GZ385" s="259"/>
      <c r="HA385" s="259"/>
      <c r="HB385" s="259"/>
      <c r="HC385" s="259"/>
      <c r="HD385" s="259"/>
      <c r="HE385" s="259"/>
      <c r="HF385" s="259"/>
      <c r="HG385" s="259"/>
      <c r="HH385" s="259"/>
      <c r="HI385" s="259"/>
      <c r="HJ385" s="259"/>
      <c r="HK385" s="259"/>
      <c r="HL385" s="259"/>
      <c r="HM385" s="259"/>
      <c r="HN385" s="259"/>
      <c r="HO385" s="259"/>
      <c r="HP385" s="259"/>
      <c r="HQ385" s="259"/>
      <c r="HR385" s="259"/>
      <c r="HS385" s="259"/>
      <c r="HT385" s="259"/>
      <c r="HU385" s="259"/>
      <c r="HV385" s="259"/>
      <c r="HW385" s="259"/>
      <c r="HX385" s="259"/>
      <c r="HY385" s="259"/>
      <c r="HZ385" s="259"/>
      <c r="IA385" s="259"/>
      <c r="IB385" s="259"/>
      <c r="IC385" s="259"/>
      <c r="ID385" s="259"/>
      <c r="IE385" s="259"/>
      <c r="IF385" s="259"/>
      <c r="IG385" s="259"/>
      <c r="IH385" s="259"/>
      <c r="II385" s="259"/>
      <c r="IJ385" s="259"/>
      <c r="IK385" s="259"/>
      <c r="IL385" s="259"/>
      <c r="IM385" s="259"/>
      <c r="IN385" s="259"/>
      <c r="IO385" s="259"/>
      <c r="IP385" s="259"/>
      <c r="IQ385" s="259"/>
      <c r="IR385" s="259"/>
      <c r="IS385" s="259"/>
      <c r="IT385" s="259"/>
      <c r="IU385" s="259"/>
      <c r="IV385" s="259"/>
      <c r="IW385" s="259"/>
      <c r="IX385" s="259"/>
      <c r="IY385" s="259"/>
      <c r="IZ385" s="259"/>
      <c r="JA385" s="259"/>
      <c r="JB385" s="259"/>
      <c r="JC385" s="259"/>
      <c r="JD385" s="259"/>
      <c r="JE385" s="259"/>
      <c r="JF385" s="259"/>
      <c r="JG385" s="259"/>
      <c r="JH385" s="259"/>
      <c r="JI385" s="259"/>
      <c r="JJ385" s="259"/>
      <c r="JK385" s="259"/>
      <c r="JL385" s="259"/>
      <c r="JM385" s="259"/>
      <c r="JN385" s="259"/>
      <c r="JO385" s="259"/>
      <c r="JP385" s="259"/>
      <c r="JQ385" s="259"/>
      <c r="JR385" s="259"/>
      <c r="JS385" s="259"/>
      <c r="JT385" s="259"/>
      <c r="JU385" s="259"/>
      <c r="JV385" s="259"/>
      <c r="JW385" s="259"/>
      <c r="JX385" s="259"/>
      <c r="JY385" s="259"/>
      <c r="JZ385" s="259"/>
      <c r="KA385" s="259"/>
      <c r="KB385" s="259"/>
      <c r="KC385" s="259"/>
      <c r="KD385" s="259"/>
      <c r="KE385" s="259"/>
      <c r="KF385" s="259"/>
      <c r="KG385" s="259"/>
      <c r="KH385" s="259"/>
      <c r="KI385" s="259"/>
      <c r="KJ385" s="259"/>
      <c r="KK385" s="259"/>
      <c r="KL385" s="259"/>
      <c r="KM385" s="259"/>
      <c r="KN385" s="259"/>
      <c r="KO385" s="259"/>
      <c r="KP385" s="259"/>
      <c r="KQ385" s="259"/>
      <c r="KR385" s="259"/>
      <c r="KS385" s="259"/>
      <c r="KT385" s="259"/>
      <c r="KU385" s="259"/>
      <c r="KV385" s="259"/>
      <c r="KW385" s="259"/>
      <c r="KX385" s="259"/>
      <c r="KY385" s="259"/>
      <c r="KZ385" s="259"/>
      <c r="LA385" s="259"/>
      <c r="LB385" s="259"/>
      <c r="LC385" s="259"/>
      <c r="LD385" s="259"/>
      <c r="LE385" s="259"/>
      <c r="LF385" s="259"/>
      <c r="LG385" s="259"/>
      <c r="LH385" s="259"/>
      <c r="LI385" s="259"/>
      <c r="LJ385" s="259"/>
      <c r="LK385" s="259"/>
      <c r="LL385" s="259"/>
      <c r="LM385" s="259"/>
      <c r="LN385" s="259"/>
      <c r="LO385" s="259"/>
      <c r="LP385" s="259"/>
      <c r="LQ385" s="259"/>
      <c r="LR385" s="259"/>
      <c r="LS385" s="259"/>
      <c r="LT385" s="259"/>
      <c r="LU385" s="259"/>
      <c r="LV385" s="259"/>
      <c r="LW385" s="259"/>
      <c r="LX385" s="259"/>
      <c r="LY385" s="259"/>
      <c r="LZ385" s="259"/>
      <c r="MA385" s="259"/>
      <c r="MB385" s="259"/>
      <c r="MC385" s="259"/>
      <c r="MD385" s="259"/>
      <c r="ME385" s="259"/>
      <c r="MF385" s="259"/>
      <c r="MG385" s="259"/>
      <c r="MH385" s="259"/>
      <c r="MI385" s="259"/>
      <c r="MJ385" s="259"/>
      <c r="MK385" s="259"/>
      <c r="ML385" s="259"/>
      <c r="MM385" s="259"/>
      <c r="MN385" s="259"/>
      <c r="MO385" s="259"/>
      <c r="MP385" s="259"/>
      <c r="MQ385" s="259"/>
      <c r="MR385" s="259"/>
      <c r="MS385" s="259"/>
      <c r="MT385" s="259"/>
      <c r="MU385" s="259"/>
      <c r="MV385" s="259"/>
      <c r="MW385" s="259"/>
      <c r="MX385" s="259"/>
      <c r="MY385" s="259"/>
      <c r="MZ385" s="259"/>
      <c r="NA385" s="259"/>
      <c r="NB385" s="259"/>
      <c r="NC385" s="259"/>
      <c r="ND385" s="259"/>
      <c r="NE385" s="259"/>
      <c r="NF385" s="259"/>
      <c r="NG385" s="259"/>
      <c r="NH385" s="259"/>
      <c r="NI385" s="259"/>
      <c r="NJ385" s="259"/>
      <c r="NK385" s="259"/>
      <c r="NL385" s="259"/>
      <c r="NM385" s="259"/>
      <c r="NN385" s="259"/>
      <c r="NO385" s="259"/>
      <c r="NP385" s="259"/>
      <c r="NQ385" s="259"/>
      <c r="NR385" s="259"/>
      <c r="NS385" s="259"/>
      <c r="NT385" s="259"/>
      <c r="NU385" s="259"/>
      <c r="NV385" s="259"/>
      <c r="NW385" s="259"/>
      <c r="NX385" s="259"/>
      <c r="NY385" s="259"/>
      <c r="NZ385" s="259"/>
      <c r="OA385" s="259"/>
      <c r="OB385" s="259"/>
      <c r="OC385" s="259"/>
      <c r="OD385" s="259"/>
      <c r="OE385" s="259"/>
      <c r="OF385" s="259"/>
      <c r="OG385" s="259"/>
      <c r="OH385" s="259"/>
      <c r="OI385" s="259"/>
      <c r="OJ385" s="259"/>
      <c r="OK385" s="259"/>
      <c r="OL385" s="259"/>
      <c r="OM385" s="259"/>
      <c r="ON385" s="259"/>
      <c r="OO385" s="259"/>
      <c r="OP385" s="259"/>
      <c r="OQ385" s="259"/>
      <c r="OR385" s="259"/>
      <c r="OS385" s="259"/>
      <c r="OT385" s="259"/>
      <c r="OU385" s="259"/>
      <c r="OV385" s="259"/>
      <c r="OW385" s="259"/>
      <c r="OX385" s="259"/>
      <c r="OY385" s="259"/>
      <c r="OZ385" s="259"/>
      <c r="PA385" s="259"/>
      <c r="PB385" s="259"/>
      <c r="PC385" s="259"/>
      <c r="PD385" s="259"/>
      <c r="PE385" s="259"/>
      <c r="PF385" s="259"/>
      <c r="PG385" s="259"/>
      <c r="PH385" s="259"/>
      <c r="PI385" s="259"/>
      <c r="PJ385" s="259"/>
      <c r="PK385" s="259"/>
      <c r="PL385" s="259"/>
      <c r="PM385" s="259"/>
      <c r="PN385" s="259"/>
      <c r="PO385" s="259"/>
      <c r="PP385" s="259"/>
      <c r="PQ385" s="259"/>
      <c r="PR385" s="259"/>
      <c r="PS385" s="259"/>
      <c r="PT385" s="259"/>
      <c r="PU385" s="259"/>
      <c r="PV385" s="259"/>
      <c r="PW385" s="259"/>
      <c r="PX385" s="259"/>
      <c r="PY385" s="259"/>
      <c r="PZ385" s="259"/>
      <c r="QA385" s="259"/>
      <c r="QB385" s="259"/>
      <c r="QC385" s="259"/>
      <c r="QD385" s="259"/>
      <c r="QE385" s="259"/>
      <c r="QF385" s="259"/>
      <c r="QG385" s="259"/>
      <c r="QH385" s="259"/>
      <c r="QI385" s="259"/>
      <c r="QJ385" s="259"/>
      <c r="QK385" s="259"/>
      <c r="QL385" s="259"/>
      <c r="QM385" s="259"/>
      <c r="QN385" s="259"/>
      <c r="QO385" s="259"/>
      <c r="QP385" s="259"/>
      <c r="QQ385" s="259"/>
      <c r="QR385" s="259"/>
      <c r="QS385" s="259"/>
      <c r="QT385" s="259"/>
      <c r="QU385" s="259"/>
      <c r="QV385" s="259"/>
      <c r="QW385" s="259"/>
      <c r="QX385" s="259"/>
      <c r="QY385" s="259"/>
      <c r="QZ385" s="259"/>
      <c r="RA385" s="259"/>
      <c r="RB385" s="259"/>
      <c r="RC385" s="259"/>
      <c r="RD385" s="259"/>
      <c r="RE385" s="259"/>
      <c r="RF385" s="259"/>
      <c r="RG385" s="259"/>
      <c r="RH385" s="259"/>
      <c r="RI385" s="259"/>
      <c r="RJ385" s="259"/>
      <c r="RK385" s="259"/>
      <c r="RL385" s="259"/>
      <c r="RM385" s="259"/>
      <c r="RN385" s="259"/>
      <c r="RO385" s="259"/>
      <c r="RP385" s="259"/>
      <c r="RQ385" s="259"/>
      <c r="RR385" s="259"/>
      <c r="RS385" s="259"/>
      <c r="RT385" s="259"/>
      <c r="RU385" s="259"/>
      <c r="RV385" s="259"/>
      <c r="RW385" s="259"/>
      <c r="RX385" s="259"/>
      <c r="RY385" s="259"/>
      <c r="RZ385" s="259"/>
      <c r="SA385" s="259"/>
      <c r="SB385" s="259"/>
      <c r="SC385" s="259"/>
      <c r="SD385" s="259"/>
      <c r="SE385" s="259"/>
      <c r="SF385" s="259"/>
      <c r="SG385" s="259"/>
      <c r="SH385" s="259"/>
      <c r="SI385" s="259"/>
      <c r="SJ385" s="259"/>
      <c r="SK385" s="259"/>
      <c r="SL385" s="259"/>
      <c r="SM385" s="259"/>
      <c r="SN385" s="259"/>
      <c r="SO385" s="259"/>
      <c r="SP385" s="259"/>
      <c r="SQ385" s="259"/>
      <c r="SR385" s="259"/>
      <c r="SS385" s="259"/>
      <c r="ST385" s="259"/>
      <c r="SU385" s="259"/>
      <c r="SV385" s="259"/>
      <c r="SW385" s="259"/>
      <c r="SX385" s="259"/>
      <c r="SY385" s="259"/>
      <c r="SZ385" s="259"/>
      <c r="TA385" s="259"/>
      <c r="TB385" s="259"/>
      <c r="TC385" s="259"/>
      <c r="TD385" s="259"/>
      <c r="TE385" s="259"/>
      <c r="TF385" s="259"/>
      <c r="TG385" s="259"/>
      <c r="TH385" s="259"/>
      <c r="TI385" s="259"/>
      <c r="TJ385" s="259"/>
      <c r="TK385" s="259"/>
      <c r="TL385" s="259"/>
      <c r="TM385" s="259"/>
      <c r="TN385" s="259"/>
      <c r="TO385" s="259"/>
      <c r="TP385" s="259"/>
      <c r="TQ385" s="259"/>
      <c r="TR385" s="259"/>
      <c r="TS385" s="259"/>
      <c r="TT385" s="259"/>
      <c r="TU385" s="259"/>
      <c r="TV385" s="259"/>
      <c r="TW385" s="259"/>
      <c r="TX385" s="259"/>
      <c r="TY385" s="259"/>
      <c r="TZ385" s="259"/>
      <c r="UA385" s="259"/>
      <c r="UB385" s="259"/>
      <c r="UC385" s="259"/>
      <c r="UD385" s="259"/>
      <c r="UE385" s="259"/>
      <c r="UF385" s="259"/>
      <c r="UG385" s="259"/>
      <c r="UH385" s="259"/>
      <c r="UI385" s="259"/>
      <c r="UJ385" s="259"/>
      <c r="UK385" s="259"/>
      <c r="UL385" s="259"/>
      <c r="UM385" s="259"/>
      <c r="UN385" s="259"/>
      <c r="UO385" s="259"/>
      <c r="UP385" s="259"/>
      <c r="UQ385" s="259"/>
      <c r="UR385" s="259"/>
      <c r="US385" s="259"/>
      <c r="UT385" s="259"/>
      <c r="UU385" s="259"/>
      <c r="UV385" s="259"/>
      <c r="UW385" s="259"/>
      <c r="UX385" s="259"/>
      <c r="UY385" s="259"/>
      <c r="UZ385" s="259"/>
      <c r="VA385" s="259"/>
      <c r="VB385" s="259"/>
      <c r="VC385" s="259"/>
      <c r="VD385" s="259"/>
      <c r="VE385" s="259"/>
      <c r="VF385" s="259"/>
      <c r="VG385" s="259"/>
      <c r="VH385" s="259"/>
      <c r="VI385" s="259"/>
      <c r="VJ385" s="259"/>
      <c r="VK385" s="259"/>
      <c r="VL385" s="259"/>
      <c r="VM385" s="259"/>
      <c r="VN385" s="259"/>
      <c r="VO385" s="259"/>
      <c r="VP385" s="259"/>
      <c r="VQ385" s="259"/>
      <c r="VR385" s="259"/>
      <c r="VS385" s="259"/>
      <c r="VT385" s="259"/>
      <c r="VU385" s="259"/>
      <c r="VV385" s="259"/>
      <c r="VW385" s="259"/>
      <c r="VX385" s="259"/>
      <c r="VY385" s="259"/>
      <c r="VZ385" s="259"/>
      <c r="WA385" s="259"/>
      <c r="WB385" s="259"/>
      <c r="WC385" s="259"/>
      <c r="WD385" s="259"/>
      <c r="WE385" s="259"/>
      <c r="WF385" s="259"/>
      <c r="WG385" s="259"/>
      <c r="WH385" s="259"/>
      <c r="WI385" s="259"/>
      <c r="WJ385" s="259"/>
      <c r="WK385" s="259"/>
      <c r="WL385" s="259"/>
      <c r="WM385" s="259"/>
      <c r="WN385" s="259"/>
      <c r="WO385" s="259"/>
      <c r="WP385" s="259"/>
      <c r="WQ385" s="259"/>
      <c r="WR385" s="259"/>
      <c r="WS385" s="259"/>
      <c r="WT385" s="259"/>
      <c r="WU385" s="259"/>
      <c r="WV385" s="259"/>
      <c r="WW385" s="259"/>
      <c r="WX385" s="259"/>
      <c r="WY385" s="259"/>
      <c r="WZ385" s="259"/>
      <c r="XA385" s="259"/>
      <c r="XB385" s="259"/>
      <c r="XC385" s="259"/>
      <c r="XD385" s="259"/>
      <c r="XE385" s="259"/>
      <c r="XF385" s="259"/>
      <c r="XG385" s="259"/>
      <c r="XH385" s="259"/>
      <c r="XI385" s="259"/>
      <c r="XJ385" s="259"/>
      <c r="XK385" s="259"/>
      <c r="XL385" s="259"/>
      <c r="XM385" s="259"/>
      <c r="XN385" s="259"/>
      <c r="XO385" s="259"/>
      <c r="XP385" s="259"/>
      <c r="XQ385" s="259"/>
      <c r="XR385" s="259"/>
      <c r="XS385" s="259"/>
      <c r="XT385" s="259"/>
      <c r="XU385" s="259"/>
      <c r="XV385" s="259"/>
      <c r="XW385" s="259"/>
      <c r="XX385" s="259"/>
      <c r="XY385" s="259"/>
      <c r="XZ385" s="259"/>
      <c r="YA385" s="259"/>
      <c r="YB385" s="259"/>
      <c r="YC385" s="259"/>
      <c r="YD385" s="259"/>
      <c r="YE385" s="259"/>
      <c r="YF385" s="259"/>
      <c r="YG385" s="259"/>
      <c r="YH385" s="259"/>
      <c r="YI385" s="259"/>
      <c r="YJ385" s="259"/>
      <c r="YK385" s="259"/>
      <c r="YL385" s="259"/>
      <c r="YM385" s="259"/>
      <c r="YN385" s="259"/>
      <c r="YO385" s="259"/>
      <c r="YP385" s="259"/>
      <c r="YQ385" s="259"/>
      <c r="YR385" s="259"/>
      <c r="YS385" s="259"/>
      <c r="YT385" s="259"/>
      <c r="YU385" s="259"/>
      <c r="YV385" s="259"/>
      <c r="YW385" s="259"/>
      <c r="YX385" s="259"/>
      <c r="YY385" s="259"/>
      <c r="YZ385" s="259"/>
      <c r="ZA385" s="259"/>
      <c r="ZB385" s="259"/>
      <c r="ZC385" s="259"/>
      <c r="ZD385" s="259"/>
      <c r="ZE385" s="259"/>
      <c r="ZF385" s="259"/>
      <c r="ZG385" s="259"/>
      <c r="ZH385" s="259"/>
      <c r="ZI385" s="259"/>
      <c r="ZJ385" s="259"/>
      <c r="ZK385" s="259"/>
      <c r="ZL385" s="259"/>
      <c r="ZM385" s="259"/>
      <c r="ZN385" s="259"/>
      <c r="ZO385" s="259"/>
      <c r="ZP385" s="259"/>
      <c r="ZQ385" s="259"/>
      <c r="ZR385" s="259"/>
      <c r="ZS385" s="259"/>
      <c r="ZT385" s="259"/>
      <c r="ZU385" s="259"/>
      <c r="ZV385" s="259"/>
      <c r="ZW385" s="259"/>
      <c r="ZX385" s="259"/>
      <c r="ZY385" s="259"/>
      <c r="ZZ385" s="259"/>
      <c r="AAA385" s="259"/>
      <c r="AAB385" s="259"/>
      <c r="AAC385" s="259"/>
      <c r="AAD385" s="259"/>
      <c r="AAE385" s="259"/>
      <c r="AAF385" s="259"/>
      <c r="AAG385" s="259"/>
      <c r="AAH385" s="259"/>
      <c r="AAI385" s="259"/>
      <c r="AAJ385" s="259"/>
      <c r="AAK385" s="259"/>
      <c r="AAL385" s="259"/>
      <c r="AAM385" s="259"/>
      <c r="AAN385" s="259"/>
      <c r="AAO385" s="259"/>
      <c r="AAP385" s="259"/>
      <c r="AAQ385" s="259"/>
      <c r="AAR385" s="259"/>
      <c r="AAS385" s="259"/>
      <c r="AAT385" s="259"/>
      <c r="AAU385" s="259"/>
      <c r="AAV385" s="259"/>
      <c r="AAW385" s="259"/>
      <c r="AAX385" s="259"/>
      <c r="AAY385" s="259"/>
      <c r="AAZ385" s="259"/>
      <c r="ABA385" s="259"/>
      <c r="ABB385" s="259"/>
      <c r="ABC385" s="259"/>
      <c r="ABD385" s="259"/>
      <c r="ABE385" s="259"/>
      <c r="ABF385" s="259"/>
      <c r="ABG385" s="259"/>
      <c r="ABH385" s="259"/>
      <c r="ABI385" s="259"/>
      <c r="ABJ385" s="259"/>
      <c r="ABK385" s="259"/>
      <c r="ABL385" s="259"/>
      <c r="ABM385" s="259"/>
      <c r="ABN385" s="259"/>
      <c r="ABO385" s="259"/>
      <c r="ABP385" s="259"/>
      <c r="ABQ385" s="259"/>
      <c r="ABR385" s="259"/>
      <c r="ABS385" s="259"/>
      <c r="ABT385" s="259"/>
      <c r="ABU385" s="259"/>
      <c r="ABV385" s="259"/>
      <c r="ABW385" s="259"/>
      <c r="ABX385" s="259"/>
      <c r="ABY385" s="259"/>
      <c r="ABZ385" s="259"/>
      <c r="ACA385" s="259"/>
      <c r="ACB385" s="259"/>
      <c r="ACC385" s="259"/>
      <c r="ACD385" s="259"/>
      <c r="ACE385" s="259"/>
      <c r="ACF385" s="259"/>
      <c r="ACG385" s="259"/>
      <c r="ACH385" s="259"/>
      <c r="ACI385" s="259"/>
      <c r="ACJ385" s="259"/>
      <c r="ACK385" s="259"/>
      <c r="ACL385" s="259"/>
      <c r="ACM385" s="259"/>
      <c r="ACN385" s="259"/>
      <c r="ACO385" s="259"/>
      <c r="ACP385" s="259"/>
      <c r="ACQ385" s="259"/>
      <c r="ACR385" s="259"/>
      <c r="ACS385" s="259"/>
      <c r="ACT385" s="259"/>
      <c r="ACU385" s="259"/>
      <c r="ACV385" s="259"/>
      <c r="ACW385" s="259"/>
      <c r="ACX385" s="259"/>
      <c r="ACY385" s="259"/>
      <c r="ACZ385" s="259"/>
      <c r="ADA385" s="259"/>
      <c r="ADB385" s="259"/>
      <c r="ADC385" s="259"/>
      <c r="ADD385" s="259"/>
      <c r="ADE385" s="259"/>
      <c r="ADF385" s="259"/>
      <c r="ADG385" s="259"/>
      <c r="ADH385" s="259"/>
      <c r="ADI385" s="259"/>
      <c r="ADJ385" s="259"/>
      <c r="ADK385" s="259"/>
      <c r="ADL385" s="259"/>
      <c r="ADM385" s="259"/>
      <c r="ADN385" s="259"/>
      <c r="ADO385" s="259"/>
      <c r="ADP385" s="259"/>
      <c r="ADQ385" s="259"/>
      <c r="ADR385" s="259"/>
      <c r="ADS385" s="259"/>
      <c r="ADT385" s="259"/>
      <c r="ADU385" s="259"/>
      <c r="ADV385" s="259"/>
      <c r="ADW385" s="259"/>
      <c r="ADX385" s="259"/>
      <c r="ADY385" s="259"/>
      <c r="ADZ385" s="259"/>
      <c r="AEA385" s="259"/>
      <c r="AEB385" s="259"/>
      <c r="AEC385" s="259"/>
      <c r="AED385" s="259"/>
      <c r="AEE385" s="259"/>
      <c r="AEF385" s="259"/>
      <c r="AEG385" s="259"/>
      <c r="AEH385" s="259"/>
      <c r="AEI385" s="259"/>
      <c r="AEJ385" s="259"/>
      <c r="AEK385" s="259"/>
      <c r="AEL385" s="259"/>
      <c r="AEM385" s="259"/>
      <c r="AEN385" s="259"/>
      <c r="AEO385" s="259"/>
      <c r="AEP385" s="259"/>
      <c r="AEQ385" s="259"/>
      <c r="AER385" s="259"/>
      <c r="AES385" s="259"/>
      <c r="AET385" s="259"/>
      <c r="AEU385" s="259"/>
      <c r="AEV385" s="259"/>
      <c r="AEW385" s="259"/>
      <c r="AEX385" s="259"/>
      <c r="AEY385" s="259"/>
      <c r="AEZ385" s="259"/>
      <c r="AFA385" s="259"/>
      <c r="AFB385" s="259"/>
      <c r="AFC385" s="259"/>
      <c r="AFD385" s="259"/>
      <c r="AFE385" s="259"/>
      <c r="AFF385" s="259"/>
      <c r="AFG385" s="259"/>
      <c r="AFH385" s="259"/>
      <c r="AFI385" s="259"/>
      <c r="AFJ385" s="259"/>
      <c r="AFK385" s="259"/>
      <c r="AFL385" s="259"/>
      <c r="AFM385" s="259"/>
      <c r="AFN385" s="259"/>
      <c r="AFO385" s="259"/>
      <c r="AFP385" s="259"/>
      <c r="AFQ385" s="259"/>
      <c r="AFR385" s="259"/>
      <c r="AFS385" s="259"/>
      <c r="AFT385" s="259"/>
      <c r="AFU385" s="259"/>
      <c r="AFV385" s="259"/>
      <c r="AFW385" s="259"/>
      <c r="AFX385" s="259"/>
      <c r="AFY385" s="259"/>
      <c r="AFZ385" s="259"/>
      <c r="AGA385" s="259"/>
      <c r="AGB385" s="259"/>
      <c r="AGC385" s="259"/>
      <c r="AGD385" s="259"/>
      <c r="AGE385" s="259"/>
      <c r="AGF385" s="259"/>
      <c r="AGG385" s="259"/>
      <c r="AGH385" s="259"/>
      <c r="AGI385" s="259"/>
      <c r="AGJ385" s="259"/>
      <c r="AGK385" s="259"/>
      <c r="AGL385" s="259"/>
      <c r="AGM385" s="259"/>
      <c r="AGN385" s="259"/>
      <c r="AGO385" s="259"/>
      <c r="AGP385" s="259"/>
      <c r="AGQ385" s="259"/>
      <c r="AGR385" s="259"/>
      <c r="AGS385" s="259"/>
      <c r="AGT385" s="259"/>
      <c r="AGU385" s="259"/>
      <c r="AGV385" s="259"/>
      <c r="AGW385" s="259"/>
      <c r="AGX385" s="259"/>
      <c r="AGY385" s="259"/>
      <c r="AGZ385" s="259"/>
      <c r="AHA385" s="259"/>
      <c r="AHB385" s="259"/>
      <c r="AHC385" s="259"/>
      <c r="AHD385" s="259"/>
      <c r="AHE385" s="259"/>
      <c r="AHF385" s="259"/>
      <c r="AHG385" s="259"/>
      <c r="AHH385" s="259"/>
      <c r="AHI385" s="259"/>
      <c r="AHJ385" s="259"/>
      <c r="AHK385" s="259"/>
      <c r="AHL385" s="259"/>
      <c r="AHM385" s="259"/>
      <c r="AHN385" s="259"/>
      <c r="AHO385" s="259"/>
      <c r="AHP385" s="259"/>
      <c r="AHQ385" s="259"/>
      <c r="AHR385" s="259"/>
      <c r="AHS385" s="259"/>
      <c r="AHT385" s="259"/>
      <c r="AHU385" s="259"/>
      <c r="AHV385" s="259"/>
      <c r="AHW385" s="259"/>
      <c r="AHX385" s="259"/>
      <c r="AHY385" s="259"/>
      <c r="AHZ385" s="259"/>
      <c r="AIA385" s="259"/>
      <c r="AIB385" s="259"/>
      <c r="AIC385" s="259"/>
      <c r="AID385" s="259"/>
      <c r="AIE385" s="259"/>
      <c r="AIF385" s="259"/>
      <c r="AIG385" s="259"/>
      <c r="AIH385" s="259"/>
      <c r="AII385" s="259"/>
      <c r="AIJ385" s="259"/>
      <c r="AIK385" s="259"/>
      <c r="AIL385" s="259"/>
      <c r="AIM385" s="259"/>
      <c r="AIN385" s="259"/>
      <c r="AIO385" s="259"/>
      <c r="AIP385" s="259"/>
      <c r="AIQ385" s="259"/>
      <c r="AIR385" s="259"/>
      <c r="AIS385" s="259"/>
      <c r="AIT385" s="259"/>
      <c r="AIU385" s="259"/>
      <c r="AIV385" s="259"/>
      <c r="AIW385" s="259"/>
      <c r="AIX385" s="259"/>
      <c r="AIY385" s="259"/>
      <c r="AIZ385" s="259"/>
      <c r="AJA385" s="259"/>
      <c r="AJB385" s="259"/>
      <c r="AJC385" s="259"/>
      <c r="AJD385" s="259"/>
      <c r="AJE385" s="259"/>
      <c r="AJF385" s="259"/>
      <c r="AJG385" s="259"/>
      <c r="AJH385" s="259"/>
      <c r="AJI385" s="259"/>
      <c r="AJJ385" s="259"/>
      <c r="AJK385" s="259"/>
      <c r="AJL385" s="259"/>
      <c r="AJM385" s="259"/>
      <c r="AJN385" s="259"/>
      <c r="AJO385" s="259"/>
      <c r="AJP385" s="259"/>
      <c r="AJQ385" s="259"/>
      <c r="AJR385" s="259"/>
      <c r="AJS385" s="259"/>
      <c r="AJT385" s="259"/>
      <c r="AJU385" s="259"/>
      <c r="AJV385" s="259"/>
      <c r="AJW385" s="259"/>
      <c r="AJX385" s="259"/>
      <c r="AJY385" s="259"/>
      <c r="AJZ385" s="259"/>
      <c r="AKA385" s="259"/>
      <c r="AKB385" s="259"/>
      <c r="AKC385" s="259"/>
      <c r="AKD385" s="259"/>
      <c r="AKE385" s="259"/>
      <c r="AKF385" s="259"/>
      <c r="AKG385" s="259"/>
      <c r="AKH385" s="259"/>
      <c r="AKI385" s="259"/>
      <c r="AKJ385" s="259"/>
      <c r="AKK385" s="259"/>
      <c r="AKL385" s="259"/>
      <c r="AKM385" s="259"/>
      <c r="AKN385" s="259"/>
      <c r="AKO385" s="259"/>
      <c r="AKP385" s="259"/>
      <c r="AKQ385" s="259"/>
      <c r="AKR385" s="259"/>
      <c r="AKS385" s="259"/>
      <c r="AKT385" s="259"/>
      <c r="AKU385" s="259"/>
      <c r="AKV385" s="259"/>
      <c r="AKW385" s="259"/>
      <c r="AKX385" s="259"/>
      <c r="AKY385" s="259"/>
      <c r="AKZ385" s="259"/>
      <c r="ALA385" s="259"/>
      <c r="ALB385" s="259"/>
      <c r="ALC385" s="259"/>
      <c r="ALD385" s="259"/>
      <c r="ALE385" s="259"/>
      <c r="ALF385" s="259"/>
      <c r="ALG385" s="259"/>
      <c r="ALH385" s="259"/>
      <c r="ALI385" s="259"/>
      <c r="ALJ385" s="259"/>
      <c r="ALK385" s="259"/>
      <c r="ALL385" s="259"/>
      <c r="ALM385" s="259"/>
      <c r="ALN385" s="259"/>
      <c r="ALO385" s="259"/>
      <c r="ALP385" s="259"/>
      <c r="ALQ385" s="259"/>
      <c r="ALR385" s="259"/>
      <c r="ALS385" s="259"/>
      <c r="ALT385" s="259"/>
      <c r="ALU385" s="259"/>
      <c r="ALV385" s="259"/>
      <c r="ALW385" s="259"/>
      <c r="ALX385" s="259"/>
      <c r="ALY385" s="259"/>
      <c r="ALZ385" s="259"/>
      <c r="AMA385" s="259"/>
      <c r="AMB385" s="259"/>
      <c r="AMC385" s="259"/>
      <c r="AMD385" s="259"/>
      <c r="AME385" s="259"/>
      <c r="AMF385" s="259"/>
      <c r="AMG385" s="259"/>
      <c r="AMH385" s="259"/>
      <c r="AMI385" s="259"/>
      <c r="AMJ385" s="259"/>
    </row>
    <row r="386" spans="1:1024" s="258" customFormat="1" ht="16.350000000000001" customHeight="1">
      <c r="A386" s="477"/>
      <c r="B386" s="259"/>
      <c r="C386" s="259"/>
      <c r="D386" s="259"/>
      <c r="E386" s="259"/>
      <c r="F386" s="259"/>
      <c r="G386" s="259"/>
      <c r="H386" s="259"/>
      <c r="I386" s="523"/>
      <c r="J386" s="523"/>
      <c r="K386" s="523"/>
      <c r="L386" s="523"/>
      <c r="M386" s="523"/>
      <c r="N386" s="523"/>
      <c r="O386" s="523"/>
      <c r="P386" s="523"/>
      <c r="Q386" s="523"/>
      <c r="R386" s="524"/>
      <c r="S386" s="523"/>
      <c r="T386" s="523"/>
      <c r="U386" s="523"/>
      <c r="V386" s="523"/>
      <c r="W386" s="523"/>
      <c r="X386" s="523"/>
      <c r="Y386" s="523"/>
      <c r="Z386" s="259"/>
      <c r="AA386" s="259"/>
      <c r="AB386" s="259"/>
      <c r="AC386" s="259"/>
      <c r="AD386" s="259"/>
      <c r="AE386" s="259"/>
      <c r="AF386" s="259"/>
      <c r="AG386" s="259"/>
      <c r="AH386" s="259"/>
      <c r="AI386" s="259"/>
      <c r="AJ386" s="259"/>
      <c r="AK386" s="259"/>
      <c r="AL386" s="259"/>
      <c r="AM386" s="259"/>
      <c r="AN386" s="259"/>
      <c r="AO386" s="259"/>
      <c r="AP386" s="259"/>
      <c r="AQ386" s="259"/>
      <c r="AR386" s="259"/>
      <c r="AS386" s="259"/>
      <c r="AT386" s="259"/>
      <c r="AU386" s="259"/>
      <c r="AV386" s="259"/>
      <c r="AW386" s="259"/>
      <c r="AX386" s="259"/>
      <c r="AY386" s="259"/>
      <c r="AZ386" s="259"/>
      <c r="BA386" s="259"/>
      <c r="BB386" s="259"/>
      <c r="BC386" s="259"/>
      <c r="BD386" s="259"/>
      <c r="BE386" s="259"/>
      <c r="BF386" s="259"/>
      <c r="BG386" s="259"/>
      <c r="BH386" s="259"/>
      <c r="BI386" s="259"/>
      <c r="BJ386" s="259"/>
      <c r="BK386" s="259"/>
      <c r="BL386" s="259"/>
      <c r="BM386" s="259"/>
      <c r="BN386" s="259"/>
      <c r="BO386" s="259"/>
      <c r="BP386" s="259"/>
      <c r="BQ386" s="259"/>
      <c r="BR386" s="259"/>
      <c r="BS386" s="259"/>
      <c r="BT386" s="259"/>
      <c r="BU386" s="259"/>
      <c r="BV386" s="259"/>
      <c r="BW386" s="259"/>
      <c r="BX386" s="259"/>
      <c r="BY386" s="259"/>
      <c r="BZ386" s="259"/>
      <c r="CA386" s="259"/>
      <c r="CB386" s="259"/>
      <c r="CC386" s="259"/>
      <c r="CD386" s="259"/>
      <c r="CE386" s="259"/>
      <c r="CF386" s="259"/>
      <c r="CG386" s="259"/>
      <c r="CH386" s="259"/>
      <c r="CI386" s="259"/>
      <c r="CJ386" s="259"/>
      <c r="CK386" s="259"/>
      <c r="CL386" s="259"/>
      <c r="CM386" s="259"/>
      <c r="CN386" s="259"/>
      <c r="CO386" s="259"/>
      <c r="CP386" s="259"/>
      <c r="CQ386" s="259"/>
      <c r="CR386" s="259"/>
      <c r="CS386" s="259"/>
      <c r="CT386" s="259"/>
      <c r="CU386" s="259"/>
      <c r="CV386" s="259"/>
      <c r="CW386" s="259"/>
      <c r="CX386" s="259"/>
      <c r="CY386" s="259"/>
      <c r="CZ386" s="259"/>
      <c r="DA386" s="259"/>
      <c r="DB386" s="259"/>
      <c r="DC386" s="259"/>
      <c r="DD386" s="259"/>
      <c r="DE386" s="259"/>
      <c r="DF386" s="259"/>
      <c r="DG386" s="259"/>
      <c r="DH386" s="259"/>
      <c r="DI386" s="259"/>
      <c r="DJ386" s="259"/>
      <c r="DK386" s="259"/>
      <c r="DL386" s="259"/>
      <c r="DM386" s="259"/>
      <c r="DN386" s="259"/>
      <c r="DO386" s="259"/>
      <c r="DP386" s="259"/>
      <c r="DQ386" s="259"/>
      <c r="DR386" s="259"/>
      <c r="DS386" s="259"/>
      <c r="DT386" s="259"/>
      <c r="DU386" s="259"/>
      <c r="DV386" s="259"/>
      <c r="DW386" s="259"/>
      <c r="DX386" s="259"/>
      <c r="DY386" s="259"/>
      <c r="DZ386" s="259"/>
      <c r="EA386" s="259"/>
      <c r="EB386" s="259"/>
      <c r="EC386" s="259"/>
      <c r="ED386" s="259"/>
      <c r="EE386" s="259"/>
      <c r="EF386" s="259"/>
      <c r="EG386" s="259"/>
      <c r="EH386" s="259"/>
      <c r="EI386" s="259"/>
      <c r="EJ386" s="259"/>
      <c r="EK386" s="259"/>
      <c r="EL386" s="259"/>
      <c r="EM386" s="259"/>
      <c r="EN386" s="259"/>
      <c r="EO386" s="259"/>
      <c r="EP386" s="259"/>
      <c r="EQ386" s="259"/>
      <c r="ER386" s="259"/>
      <c r="ES386" s="259"/>
      <c r="ET386" s="259"/>
      <c r="EU386" s="259"/>
      <c r="EV386" s="259"/>
      <c r="EW386" s="259"/>
      <c r="EX386" s="259"/>
      <c r="EY386" s="259"/>
      <c r="EZ386" s="259"/>
      <c r="FA386" s="259"/>
      <c r="FB386" s="259"/>
      <c r="FC386" s="259"/>
      <c r="FD386" s="259"/>
      <c r="FE386" s="259"/>
      <c r="FF386" s="259"/>
      <c r="FG386" s="259"/>
      <c r="FH386" s="259"/>
      <c r="FI386" s="259"/>
      <c r="FJ386" s="259"/>
      <c r="FK386" s="259"/>
      <c r="FL386" s="259"/>
      <c r="FM386" s="259"/>
      <c r="FN386" s="259"/>
      <c r="FO386" s="259"/>
      <c r="FP386" s="259"/>
      <c r="FQ386" s="259"/>
      <c r="FR386" s="259"/>
      <c r="FS386" s="259"/>
      <c r="FT386" s="259"/>
      <c r="FU386" s="259"/>
      <c r="FV386" s="259"/>
      <c r="FW386" s="259"/>
      <c r="FX386" s="259"/>
      <c r="FY386" s="259"/>
      <c r="FZ386" s="259"/>
      <c r="GA386" s="259"/>
      <c r="GB386" s="259"/>
      <c r="GC386" s="259"/>
      <c r="GD386" s="259"/>
      <c r="GE386" s="259"/>
      <c r="GF386" s="259"/>
      <c r="GG386" s="259"/>
      <c r="GH386" s="259"/>
      <c r="GI386" s="259"/>
      <c r="GJ386" s="259"/>
      <c r="GK386" s="259"/>
      <c r="GL386" s="259"/>
      <c r="GM386" s="259"/>
      <c r="GN386" s="259"/>
      <c r="GO386" s="259"/>
      <c r="GP386" s="259"/>
      <c r="GQ386" s="259"/>
      <c r="GR386" s="259"/>
      <c r="GS386" s="259"/>
      <c r="GT386" s="259"/>
      <c r="GU386" s="259"/>
      <c r="GV386" s="259"/>
      <c r="GW386" s="259"/>
      <c r="GX386" s="259"/>
      <c r="GY386" s="259"/>
      <c r="GZ386" s="259"/>
      <c r="HA386" s="259"/>
      <c r="HB386" s="259"/>
      <c r="HC386" s="259"/>
      <c r="HD386" s="259"/>
      <c r="HE386" s="259"/>
      <c r="HF386" s="259"/>
      <c r="HG386" s="259"/>
      <c r="HH386" s="259"/>
      <c r="HI386" s="259"/>
      <c r="HJ386" s="259"/>
      <c r="HK386" s="259"/>
      <c r="HL386" s="259"/>
      <c r="HM386" s="259"/>
      <c r="HN386" s="259"/>
      <c r="HO386" s="259"/>
      <c r="HP386" s="259"/>
      <c r="HQ386" s="259"/>
      <c r="HR386" s="259"/>
      <c r="HS386" s="259"/>
      <c r="HT386" s="259"/>
      <c r="HU386" s="259"/>
      <c r="HV386" s="259"/>
      <c r="HW386" s="259"/>
      <c r="HX386" s="259"/>
      <c r="HY386" s="259"/>
      <c r="HZ386" s="259"/>
      <c r="IA386" s="259"/>
      <c r="IB386" s="259"/>
      <c r="IC386" s="259"/>
      <c r="ID386" s="259"/>
      <c r="IE386" s="259"/>
      <c r="IF386" s="259"/>
      <c r="IG386" s="259"/>
      <c r="IH386" s="259"/>
      <c r="II386" s="259"/>
      <c r="IJ386" s="259"/>
      <c r="IK386" s="259"/>
      <c r="IL386" s="259"/>
      <c r="IM386" s="259"/>
      <c r="IN386" s="259"/>
      <c r="IO386" s="259"/>
      <c r="IP386" s="259"/>
      <c r="IQ386" s="259"/>
      <c r="IR386" s="259"/>
      <c r="IS386" s="259"/>
      <c r="IT386" s="259"/>
      <c r="IU386" s="259"/>
      <c r="IV386" s="259"/>
      <c r="IW386" s="259"/>
      <c r="IX386" s="259"/>
      <c r="IY386" s="259"/>
      <c r="IZ386" s="259"/>
      <c r="JA386" s="259"/>
      <c r="JB386" s="259"/>
      <c r="JC386" s="259"/>
      <c r="JD386" s="259"/>
      <c r="JE386" s="259"/>
      <c r="JF386" s="259"/>
      <c r="JG386" s="259"/>
      <c r="JH386" s="259"/>
      <c r="JI386" s="259"/>
      <c r="JJ386" s="259"/>
      <c r="JK386" s="259"/>
      <c r="JL386" s="259"/>
      <c r="JM386" s="259"/>
      <c r="JN386" s="259"/>
      <c r="JO386" s="259"/>
      <c r="JP386" s="259"/>
      <c r="JQ386" s="259"/>
      <c r="JR386" s="259"/>
      <c r="JS386" s="259"/>
      <c r="JT386" s="259"/>
      <c r="JU386" s="259"/>
      <c r="JV386" s="259"/>
      <c r="JW386" s="259"/>
      <c r="JX386" s="259"/>
      <c r="JY386" s="259"/>
      <c r="JZ386" s="259"/>
      <c r="KA386" s="259"/>
      <c r="KB386" s="259"/>
      <c r="KC386" s="259"/>
      <c r="KD386" s="259"/>
      <c r="KE386" s="259"/>
      <c r="KF386" s="259"/>
      <c r="KG386" s="259"/>
      <c r="KH386" s="259"/>
      <c r="KI386" s="259"/>
      <c r="KJ386" s="259"/>
      <c r="KK386" s="259"/>
      <c r="KL386" s="259"/>
      <c r="KM386" s="259"/>
      <c r="KN386" s="259"/>
      <c r="KO386" s="259"/>
      <c r="KP386" s="259"/>
      <c r="KQ386" s="259"/>
      <c r="KR386" s="259"/>
      <c r="KS386" s="259"/>
      <c r="KT386" s="259"/>
      <c r="KU386" s="259"/>
      <c r="KV386" s="259"/>
      <c r="KW386" s="259"/>
      <c r="KX386" s="259"/>
      <c r="KY386" s="259"/>
      <c r="KZ386" s="259"/>
      <c r="LA386" s="259"/>
      <c r="LB386" s="259"/>
      <c r="LC386" s="259"/>
      <c r="LD386" s="259"/>
      <c r="LE386" s="259"/>
      <c r="LF386" s="259"/>
      <c r="LG386" s="259"/>
      <c r="LH386" s="259"/>
      <c r="LI386" s="259"/>
      <c r="LJ386" s="259"/>
      <c r="LK386" s="259"/>
      <c r="LL386" s="259"/>
      <c r="LM386" s="259"/>
      <c r="LN386" s="259"/>
      <c r="LO386" s="259"/>
      <c r="LP386" s="259"/>
      <c r="LQ386" s="259"/>
      <c r="LR386" s="259"/>
      <c r="LS386" s="259"/>
      <c r="LT386" s="259"/>
      <c r="LU386" s="259"/>
      <c r="LV386" s="259"/>
      <c r="LW386" s="259"/>
      <c r="LX386" s="259"/>
      <c r="LY386" s="259"/>
      <c r="LZ386" s="259"/>
      <c r="MA386" s="259"/>
      <c r="MB386" s="259"/>
      <c r="MC386" s="259"/>
      <c r="MD386" s="259"/>
      <c r="ME386" s="259"/>
      <c r="MF386" s="259"/>
      <c r="MG386" s="259"/>
      <c r="MH386" s="259"/>
      <c r="MI386" s="259"/>
      <c r="MJ386" s="259"/>
      <c r="MK386" s="259"/>
      <c r="ML386" s="259"/>
      <c r="MM386" s="259"/>
      <c r="MN386" s="259"/>
      <c r="MO386" s="259"/>
      <c r="MP386" s="259"/>
      <c r="MQ386" s="259"/>
      <c r="MR386" s="259"/>
      <c r="MS386" s="259"/>
      <c r="MT386" s="259"/>
      <c r="MU386" s="259"/>
      <c r="MV386" s="259"/>
      <c r="MW386" s="259"/>
      <c r="MX386" s="259"/>
      <c r="MY386" s="259"/>
      <c r="MZ386" s="259"/>
      <c r="NA386" s="259"/>
      <c r="NB386" s="259"/>
      <c r="NC386" s="259"/>
      <c r="ND386" s="259"/>
      <c r="NE386" s="259"/>
      <c r="NF386" s="259"/>
      <c r="NG386" s="259"/>
      <c r="NH386" s="259"/>
      <c r="NI386" s="259"/>
      <c r="NJ386" s="259"/>
      <c r="NK386" s="259"/>
      <c r="NL386" s="259"/>
      <c r="NM386" s="259"/>
      <c r="NN386" s="259"/>
      <c r="NO386" s="259"/>
      <c r="NP386" s="259"/>
      <c r="NQ386" s="259"/>
      <c r="NR386" s="259"/>
      <c r="NS386" s="259"/>
      <c r="NT386" s="259"/>
      <c r="NU386" s="259"/>
      <c r="NV386" s="259"/>
      <c r="NW386" s="259"/>
      <c r="NX386" s="259"/>
      <c r="NY386" s="259"/>
      <c r="NZ386" s="259"/>
      <c r="OA386" s="259"/>
      <c r="OB386" s="259"/>
      <c r="OC386" s="259"/>
      <c r="OD386" s="259"/>
      <c r="OE386" s="259"/>
      <c r="OF386" s="259"/>
      <c r="OG386" s="259"/>
      <c r="OH386" s="259"/>
      <c r="OI386" s="259"/>
      <c r="OJ386" s="259"/>
      <c r="OK386" s="259"/>
      <c r="OL386" s="259"/>
      <c r="OM386" s="259"/>
      <c r="ON386" s="259"/>
      <c r="OO386" s="259"/>
      <c r="OP386" s="259"/>
      <c r="OQ386" s="259"/>
      <c r="OR386" s="259"/>
      <c r="OS386" s="259"/>
      <c r="OT386" s="259"/>
      <c r="OU386" s="259"/>
      <c r="OV386" s="259"/>
      <c r="OW386" s="259"/>
      <c r="OX386" s="259"/>
      <c r="OY386" s="259"/>
      <c r="OZ386" s="259"/>
      <c r="PA386" s="259"/>
      <c r="PB386" s="259"/>
      <c r="PC386" s="259"/>
      <c r="PD386" s="259"/>
      <c r="PE386" s="259"/>
      <c r="PF386" s="259"/>
      <c r="PG386" s="259"/>
      <c r="PH386" s="259"/>
      <c r="PI386" s="259"/>
      <c r="PJ386" s="259"/>
      <c r="PK386" s="259"/>
      <c r="PL386" s="259"/>
      <c r="PM386" s="259"/>
      <c r="PN386" s="259"/>
      <c r="PO386" s="259"/>
      <c r="PP386" s="259"/>
      <c r="PQ386" s="259"/>
      <c r="PR386" s="259"/>
      <c r="PS386" s="259"/>
      <c r="PT386" s="259"/>
      <c r="PU386" s="259"/>
      <c r="PV386" s="259"/>
      <c r="PW386" s="259"/>
      <c r="PX386" s="259"/>
      <c r="PY386" s="259"/>
      <c r="PZ386" s="259"/>
      <c r="QA386" s="259"/>
      <c r="QB386" s="259"/>
      <c r="QC386" s="259"/>
      <c r="QD386" s="259"/>
      <c r="QE386" s="259"/>
      <c r="QF386" s="259"/>
      <c r="QG386" s="259"/>
      <c r="QH386" s="259"/>
      <c r="QI386" s="259"/>
      <c r="QJ386" s="259"/>
      <c r="QK386" s="259"/>
      <c r="QL386" s="259"/>
      <c r="QM386" s="259"/>
      <c r="QN386" s="259"/>
      <c r="QO386" s="259"/>
      <c r="QP386" s="259"/>
      <c r="QQ386" s="259"/>
      <c r="QR386" s="259"/>
      <c r="QS386" s="259"/>
      <c r="QT386" s="259"/>
      <c r="QU386" s="259"/>
      <c r="QV386" s="259"/>
      <c r="QW386" s="259"/>
      <c r="QX386" s="259"/>
      <c r="QY386" s="259"/>
      <c r="QZ386" s="259"/>
      <c r="RA386" s="259"/>
      <c r="RB386" s="259"/>
      <c r="RC386" s="259"/>
      <c r="RD386" s="259"/>
      <c r="RE386" s="259"/>
      <c r="RF386" s="259"/>
      <c r="RG386" s="259"/>
      <c r="RH386" s="259"/>
      <c r="RI386" s="259"/>
      <c r="RJ386" s="259"/>
      <c r="RK386" s="259"/>
      <c r="RL386" s="259"/>
      <c r="RM386" s="259"/>
      <c r="RN386" s="259"/>
      <c r="RO386" s="259"/>
      <c r="RP386" s="259"/>
      <c r="RQ386" s="259"/>
      <c r="RR386" s="259"/>
      <c r="RS386" s="259"/>
      <c r="RT386" s="259"/>
      <c r="RU386" s="259"/>
      <c r="RV386" s="259"/>
      <c r="RW386" s="259"/>
      <c r="RX386" s="259"/>
      <c r="RY386" s="259"/>
      <c r="RZ386" s="259"/>
      <c r="SA386" s="259"/>
      <c r="SB386" s="259"/>
      <c r="SC386" s="259"/>
      <c r="SD386" s="259"/>
      <c r="SE386" s="259"/>
      <c r="SF386" s="259"/>
      <c r="SG386" s="259"/>
      <c r="SH386" s="259"/>
      <c r="SI386" s="259"/>
      <c r="SJ386" s="259"/>
      <c r="SK386" s="259"/>
      <c r="SL386" s="259"/>
      <c r="SM386" s="259"/>
      <c r="SN386" s="259"/>
      <c r="SO386" s="259"/>
      <c r="SP386" s="259"/>
      <c r="SQ386" s="259"/>
      <c r="SR386" s="259"/>
      <c r="SS386" s="259"/>
      <c r="ST386" s="259"/>
      <c r="SU386" s="259"/>
      <c r="SV386" s="259"/>
      <c r="SW386" s="259"/>
      <c r="SX386" s="259"/>
      <c r="SY386" s="259"/>
      <c r="SZ386" s="259"/>
      <c r="TA386" s="259"/>
      <c r="TB386" s="259"/>
      <c r="TC386" s="259"/>
      <c r="TD386" s="259"/>
      <c r="TE386" s="259"/>
      <c r="TF386" s="259"/>
      <c r="TG386" s="259"/>
      <c r="TH386" s="259"/>
      <c r="TI386" s="259"/>
      <c r="TJ386" s="259"/>
      <c r="TK386" s="259"/>
      <c r="TL386" s="259"/>
      <c r="TM386" s="259"/>
      <c r="TN386" s="259"/>
      <c r="TO386" s="259"/>
      <c r="TP386" s="259"/>
      <c r="TQ386" s="259"/>
      <c r="TR386" s="259"/>
      <c r="TS386" s="259"/>
      <c r="TT386" s="259"/>
      <c r="TU386" s="259"/>
      <c r="TV386" s="259"/>
      <c r="TW386" s="259"/>
      <c r="TX386" s="259"/>
      <c r="TY386" s="259"/>
      <c r="TZ386" s="259"/>
      <c r="UA386" s="259"/>
      <c r="UB386" s="259"/>
      <c r="UC386" s="259"/>
      <c r="UD386" s="259"/>
      <c r="UE386" s="259"/>
      <c r="UF386" s="259"/>
      <c r="UG386" s="259"/>
      <c r="UH386" s="259"/>
      <c r="UI386" s="259"/>
      <c r="UJ386" s="259"/>
      <c r="UK386" s="259"/>
      <c r="UL386" s="259"/>
      <c r="UM386" s="259"/>
      <c r="UN386" s="259"/>
      <c r="UO386" s="259"/>
      <c r="UP386" s="259"/>
      <c r="UQ386" s="259"/>
      <c r="UR386" s="259"/>
      <c r="US386" s="259"/>
      <c r="UT386" s="259"/>
      <c r="UU386" s="259"/>
      <c r="UV386" s="259"/>
      <c r="UW386" s="259"/>
      <c r="UX386" s="259"/>
      <c r="UY386" s="259"/>
      <c r="UZ386" s="259"/>
      <c r="VA386" s="259"/>
      <c r="VB386" s="259"/>
      <c r="VC386" s="259"/>
      <c r="VD386" s="259"/>
      <c r="VE386" s="259"/>
      <c r="VF386" s="259"/>
      <c r="VG386" s="259"/>
      <c r="VH386" s="259"/>
      <c r="VI386" s="259"/>
      <c r="VJ386" s="259"/>
      <c r="VK386" s="259"/>
      <c r="VL386" s="259"/>
      <c r="VM386" s="259"/>
      <c r="VN386" s="259"/>
      <c r="VO386" s="259"/>
      <c r="VP386" s="259"/>
      <c r="VQ386" s="259"/>
      <c r="VR386" s="259"/>
      <c r="VS386" s="259"/>
      <c r="VT386" s="259"/>
      <c r="VU386" s="259"/>
      <c r="VV386" s="259"/>
      <c r="VW386" s="259"/>
      <c r="VX386" s="259"/>
      <c r="VY386" s="259"/>
      <c r="VZ386" s="259"/>
      <c r="WA386" s="259"/>
      <c r="WB386" s="259"/>
      <c r="WC386" s="259"/>
      <c r="WD386" s="259"/>
      <c r="WE386" s="259"/>
      <c r="WF386" s="259"/>
      <c r="WG386" s="259"/>
      <c r="WH386" s="259"/>
      <c r="WI386" s="259"/>
      <c r="WJ386" s="259"/>
      <c r="WK386" s="259"/>
      <c r="WL386" s="259"/>
      <c r="WM386" s="259"/>
      <c r="WN386" s="259"/>
      <c r="WO386" s="259"/>
      <c r="WP386" s="259"/>
      <c r="WQ386" s="259"/>
      <c r="WR386" s="259"/>
      <c r="WS386" s="259"/>
      <c r="WT386" s="259"/>
      <c r="WU386" s="259"/>
      <c r="WV386" s="259"/>
      <c r="WW386" s="259"/>
      <c r="WX386" s="259"/>
      <c r="WY386" s="259"/>
      <c r="WZ386" s="259"/>
      <c r="XA386" s="259"/>
      <c r="XB386" s="259"/>
      <c r="XC386" s="259"/>
      <c r="XD386" s="259"/>
      <c r="XE386" s="259"/>
      <c r="XF386" s="259"/>
      <c r="XG386" s="259"/>
      <c r="XH386" s="259"/>
      <c r="XI386" s="259"/>
      <c r="XJ386" s="259"/>
      <c r="XK386" s="259"/>
      <c r="XL386" s="259"/>
      <c r="XM386" s="259"/>
      <c r="XN386" s="259"/>
      <c r="XO386" s="259"/>
      <c r="XP386" s="259"/>
      <c r="XQ386" s="259"/>
      <c r="XR386" s="259"/>
      <c r="XS386" s="259"/>
      <c r="XT386" s="259"/>
      <c r="XU386" s="259"/>
      <c r="XV386" s="259"/>
      <c r="XW386" s="259"/>
      <c r="XX386" s="259"/>
      <c r="XY386" s="259"/>
      <c r="XZ386" s="259"/>
      <c r="YA386" s="259"/>
      <c r="YB386" s="259"/>
      <c r="YC386" s="259"/>
      <c r="YD386" s="259"/>
      <c r="YE386" s="259"/>
      <c r="YF386" s="259"/>
      <c r="YG386" s="259"/>
      <c r="YH386" s="259"/>
      <c r="YI386" s="259"/>
      <c r="YJ386" s="259"/>
      <c r="YK386" s="259"/>
      <c r="YL386" s="259"/>
      <c r="YM386" s="259"/>
      <c r="YN386" s="259"/>
      <c r="YO386" s="259"/>
      <c r="YP386" s="259"/>
      <c r="YQ386" s="259"/>
      <c r="YR386" s="259"/>
      <c r="YS386" s="259"/>
      <c r="YT386" s="259"/>
      <c r="YU386" s="259"/>
      <c r="YV386" s="259"/>
      <c r="YW386" s="259"/>
      <c r="YX386" s="259"/>
      <c r="YY386" s="259"/>
      <c r="YZ386" s="259"/>
      <c r="ZA386" s="259"/>
      <c r="ZB386" s="259"/>
      <c r="ZC386" s="259"/>
      <c r="ZD386" s="259"/>
      <c r="ZE386" s="259"/>
      <c r="ZF386" s="259"/>
      <c r="ZG386" s="259"/>
      <c r="ZH386" s="259"/>
      <c r="ZI386" s="259"/>
      <c r="ZJ386" s="259"/>
      <c r="ZK386" s="259"/>
      <c r="ZL386" s="259"/>
      <c r="ZM386" s="259"/>
      <c r="ZN386" s="259"/>
      <c r="ZO386" s="259"/>
      <c r="ZP386" s="259"/>
      <c r="ZQ386" s="259"/>
      <c r="ZR386" s="259"/>
      <c r="ZS386" s="259"/>
      <c r="ZT386" s="259"/>
      <c r="ZU386" s="259"/>
      <c r="ZV386" s="259"/>
      <c r="ZW386" s="259"/>
      <c r="ZX386" s="259"/>
      <c r="ZY386" s="259"/>
      <c r="ZZ386" s="259"/>
      <c r="AAA386" s="259"/>
      <c r="AAB386" s="259"/>
      <c r="AAC386" s="259"/>
      <c r="AAD386" s="259"/>
      <c r="AAE386" s="259"/>
      <c r="AAF386" s="259"/>
      <c r="AAG386" s="259"/>
      <c r="AAH386" s="259"/>
      <c r="AAI386" s="259"/>
      <c r="AAJ386" s="259"/>
      <c r="AAK386" s="259"/>
      <c r="AAL386" s="259"/>
      <c r="AAM386" s="259"/>
      <c r="AAN386" s="259"/>
      <c r="AAO386" s="259"/>
      <c r="AAP386" s="259"/>
      <c r="AAQ386" s="259"/>
      <c r="AAR386" s="259"/>
      <c r="AAS386" s="259"/>
      <c r="AAT386" s="259"/>
      <c r="AAU386" s="259"/>
      <c r="AAV386" s="259"/>
      <c r="AAW386" s="259"/>
      <c r="AAX386" s="259"/>
      <c r="AAY386" s="259"/>
      <c r="AAZ386" s="259"/>
      <c r="ABA386" s="259"/>
      <c r="ABB386" s="259"/>
      <c r="ABC386" s="259"/>
      <c r="ABD386" s="259"/>
      <c r="ABE386" s="259"/>
      <c r="ABF386" s="259"/>
      <c r="ABG386" s="259"/>
      <c r="ABH386" s="259"/>
      <c r="ABI386" s="259"/>
      <c r="ABJ386" s="259"/>
      <c r="ABK386" s="259"/>
      <c r="ABL386" s="259"/>
      <c r="ABM386" s="259"/>
      <c r="ABN386" s="259"/>
      <c r="ABO386" s="259"/>
      <c r="ABP386" s="259"/>
      <c r="ABQ386" s="259"/>
      <c r="ABR386" s="259"/>
      <c r="ABS386" s="259"/>
      <c r="ABT386" s="259"/>
      <c r="ABU386" s="259"/>
      <c r="ABV386" s="259"/>
      <c r="ABW386" s="259"/>
      <c r="ABX386" s="259"/>
      <c r="ABY386" s="259"/>
      <c r="ABZ386" s="259"/>
      <c r="ACA386" s="259"/>
      <c r="ACB386" s="259"/>
      <c r="ACC386" s="259"/>
      <c r="ACD386" s="259"/>
      <c r="ACE386" s="259"/>
      <c r="ACF386" s="259"/>
      <c r="ACG386" s="259"/>
      <c r="ACH386" s="259"/>
      <c r="ACI386" s="259"/>
      <c r="ACJ386" s="259"/>
      <c r="ACK386" s="259"/>
      <c r="ACL386" s="259"/>
      <c r="ACM386" s="259"/>
      <c r="ACN386" s="259"/>
      <c r="ACO386" s="259"/>
      <c r="ACP386" s="259"/>
      <c r="ACQ386" s="259"/>
      <c r="ACR386" s="259"/>
      <c r="ACS386" s="259"/>
      <c r="ACT386" s="259"/>
      <c r="ACU386" s="259"/>
      <c r="ACV386" s="259"/>
      <c r="ACW386" s="259"/>
      <c r="ACX386" s="259"/>
      <c r="ACY386" s="259"/>
      <c r="ACZ386" s="259"/>
      <c r="ADA386" s="259"/>
      <c r="ADB386" s="259"/>
      <c r="ADC386" s="259"/>
      <c r="ADD386" s="259"/>
      <c r="ADE386" s="259"/>
      <c r="ADF386" s="259"/>
      <c r="ADG386" s="259"/>
      <c r="ADH386" s="259"/>
      <c r="ADI386" s="259"/>
      <c r="ADJ386" s="259"/>
      <c r="ADK386" s="259"/>
      <c r="ADL386" s="259"/>
      <c r="ADM386" s="259"/>
      <c r="ADN386" s="259"/>
      <c r="ADO386" s="259"/>
      <c r="ADP386" s="259"/>
      <c r="ADQ386" s="259"/>
      <c r="ADR386" s="259"/>
      <c r="ADS386" s="259"/>
      <c r="ADT386" s="259"/>
      <c r="ADU386" s="259"/>
      <c r="ADV386" s="259"/>
      <c r="ADW386" s="259"/>
      <c r="ADX386" s="259"/>
      <c r="ADY386" s="259"/>
      <c r="ADZ386" s="259"/>
      <c r="AEA386" s="259"/>
      <c r="AEB386" s="259"/>
      <c r="AEC386" s="259"/>
      <c r="AED386" s="259"/>
      <c r="AEE386" s="259"/>
      <c r="AEF386" s="259"/>
      <c r="AEG386" s="259"/>
      <c r="AEH386" s="259"/>
      <c r="AEI386" s="259"/>
      <c r="AEJ386" s="259"/>
      <c r="AEK386" s="259"/>
      <c r="AEL386" s="259"/>
      <c r="AEM386" s="259"/>
      <c r="AEN386" s="259"/>
      <c r="AEO386" s="259"/>
      <c r="AEP386" s="259"/>
      <c r="AEQ386" s="259"/>
      <c r="AER386" s="259"/>
      <c r="AES386" s="259"/>
      <c r="AET386" s="259"/>
      <c r="AEU386" s="259"/>
      <c r="AEV386" s="259"/>
      <c r="AEW386" s="259"/>
      <c r="AEX386" s="259"/>
      <c r="AEY386" s="259"/>
      <c r="AEZ386" s="259"/>
      <c r="AFA386" s="259"/>
      <c r="AFB386" s="259"/>
      <c r="AFC386" s="259"/>
      <c r="AFD386" s="259"/>
      <c r="AFE386" s="259"/>
      <c r="AFF386" s="259"/>
      <c r="AFG386" s="259"/>
      <c r="AFH386" s="259"/>
      <c r="AFI386" s="259"/>
      <c r="AFJ386" s="259"/>
      <c r="AFK386" s="259"/>
      <c r="AFL386" s="259"/>
      <c r="AFM386" s="259"/>
      <c r="AFN386" s="259"/>
      <c r="AFO386" s="259"/>
      <c r="AFP386" s="259"/>
      <c r="AFQ386" s="259"/>
      <c r="AFR386" s="259"/>
      <c r="AFS386" s="259"/>
      <c r="AFT386" s="259"/>
      <c r="AFU386" s="259"/>
      <c r="AFV386" s="259"/>
      <c r="AFW386" s="259"/>
      <c r="AFX386" s="259"/>
      <c r="AFY386" s="259"/>
      <c r="AFZ386" s="259"/>
      <c r="AGA386" s="259"/>
      <c r="AGB386" s="259"/>
      <c r="AGC386" s="259"/>
      <c r="AGD386" s="259"/>
      <c r="AGE386" s="259"/>
      <c r="AGF386" s="259"/>
      <c r="AGG386" s="259"/>
      <c r="AGH386" s="259"/>
      <c r="AGI386" s="259"/>
      <c r="AGJ386" s="259"/>
      <c r="AGK386" s="259"/>
      <c r="AGL386" s="259"/>
      <c r="AGM386" s="259"/>
      <c r="AGN386" s="259"/>
      <c r="AGO386" s="259"/>
      <c r="AGP386" s="259"/>
      <c r="AGQ386" s="259"/>
      <c r="AGR386" s="259"/>
      <c r="AGS386" s="259"/>
      <c r="AGT386" s="259"/>
      <c r="AGU386" s="259"/>
      <c r="AGV386" s="259"/>
      <c r="AGW386" s="259"/>
      <c r="AGX386" s="259"/>
      <c r="AGY386" s="259"/>
      <c r="AGZ386" s="259"/>
      <c r="AHA386" s="259"/>
      <c r="AHB386" s="259"/>
      <c r="AHC386" s="259"/>
      <c r="AHD386" s="259"/>
      <c r="AHE386" s="259"/>
      <c r="AHF386" s="259"/>
      <c r="AHG386" s="259"/>
      <c r="AHH386" s="259"/>
      <c r="AHI386" s="259"/>
      <c r="AHJ386" s="259"/>
      <c r="AHK386" s="259"/>
      <c r="AHL386" s="259"/>
      <c r="AHM386" s="259"/>
      <c r="AHN386" s="259"/>
      <c r="AHO386" s="259"/>
      <c r="AHP386" s="259"/>
      <c r="AHQ386" s="259"/>
      <c r="AHR386" s="259"/>
      <c r="AHS386" s="259"/>
      <c r="AHT386" s="259"/>
      <c r="AHU386" s="259"/>
      <c r="AHV386" s="259"/>
      <c r="AHW386" s="259"/>
      <c r="AHX386" s="259"/>
      <c r="AHY386" s="259"/>
      <c r="AHZ386" s="259"/>
      <c r="AIA386" s="259"/>
      <c r="AIB386" s="259"/>
      <c r="AIC386" s="259"/>
      <c r="AID386" s="259"/>
      <c r="AIE386" s="259"/>
      <c r="AIF386" s="259"/>
      <c r="AIG386" s="259"/>
      <c r="AIH386" s="259"/>
      <c r="AII386" s="259"/>
      <c r="AIJ386" s="259"/>
      <c r="AIK386" s="259"/>
      <c r="AIL386" s="259"/>
      <c r="AIM386" s="259"/>
      <c r="AIN386" s="259"/>
      <c r="AIO386" s="259"/>
      <c r="AIP386" s="259"/>
      <c r="AIQ386" s="259"/>
      <c r="AIR386" s="259"/>
      <c r="AIS386" s="259"/>
      <c r="AIT386" s="259"/>
      <c r="AIU386" s="259"/>
      <c r="AIV386" s="259"/>
      <c r="AIW386" s="259"/>
      <c r="AIX386" s="259"/>
      <c r="AIY386" s="259"/>
      <c r="AIZ386" s="259"/>
      <c r="AJA386" s="259"/>
      <c r="AJB386" s="259"/>
      <c r="AJC386" s="259"/>
      <c r="AJD386" s="259"/>
      <c r="AJE386" s="259"/>
      <c r="AJF386" s="259"/>
      <c r="AJG386" s="259"/>
      <c r="AJH386" s="259"/>
      <c r="AJI386" s="259"/>
      <c r="AJJ386" s="259"/>
      <c r="AJK386" s="259"/>
      <c r="AJL386" s="259"/>
      <c r="AJM386" s="259"/>
      <c r="AJN386" s="259"/>
      <c r="AJO386" s="259"/>
      <c r="AJP386" s="259"/>
      <c r="AJQ386" s="259"/>
      <c r="AJR386" s="259"/>
      <c r="AJS386" s="259"/>
      <c r="AJT386" s="259"/>
      <c r="AJU386" s="259"/>
      <c r="AJV386" s="259"/>
      <c r="AJW386" s="259"/>
      <c r="AJX386" s="259"/>
      <c r="AJY386" s="259"/>
      <c r="AJZ386" s="259"/>
      <c r="AKA386" s="259"/>
      <c r="AKB386" s="259"/>
      <c r="AKC386" s="259"/>
      <c r="AKD386" s="259"/>
      <c r="AKE386" s="259"/>
      <c r="AKF386" s="259"/>
      <c r="AKG386" s="259"/>
      <c r="AKH386" s="259"/>
      <c r="AKI386" s="259"/>
      <c r="AKJ386" s="259"/>
      <c r="AKK386" s="259"/>
      <c r="AKL386" s="259"/>
      <c r="AKM386" s="259"/>
      <c r="AKN386" s="259"/>
      <c r="AKO386" s="259"/>
      <c r="AKP386" s="259"/>
      <c r="AKQ386" s="259"/>
      <c r="AKR386" s="259"/>
      <c r="AKS386" s="259"/>
      <c r="AKT386" s="259"/>
      <c r="AKU386" s="259"/>
      <c r="AKV386" s="259"/>
      <c r="AKW386" s="259"/>
      <c r="AKX386" s="259"/>
      <c r="AKY386" s="259"/>
      <c r="AKZ386" s="259"/>
      <c r="ALA386" s="259"/>
      <c r="ALB386" s="259"/>
      <c r="ALC386" s="259"/>
      <c r="ALD386" s="259"/>
      <c r="ALE386" s="259"/>
      <c r="ALF386" s="259"/>
      <c r="ALG386" s="259"/>
      <c r="ALH386" s="259"/>
      <c r="ALI386" s="259"/>
      <c r="ALJ386" s="259"/>
      <c r="ALK386" s="259"/>
      <c r="ALL386" s="259"/>
      <c r="ALM386" s="259"/>
      <c r="ALN386" s="259"/>
      <c r="ALO386" s="259"/>
      <c r="ALP386" s="259"/>
      <c r="ALQ386" s="259"/>
      <c r="ALR386" s="259"/>
      <c r="ALS386" s="259"/>
      <c r="ALT386" s="259"/>
      <c r="ALU386" s="259"/>
      <c r="ALV386" s="259"/>
      <c r="ALW386" s="259"/>
      <c r="ALX386" s="259"/>
      <c r="ALY386" s="259"/>
      <c r="ALZ386" s="259"/>
      <c r="AMA386" s="259"/>
      <c r="AMB386" s="259"/>
      <c r="AMC386" s="259"/>
      <c r="AMD386" s="259"/>
      <c r="AME386" s="259"/>
      <c r="AMF386" s="259"/>
      <c r="AMG386" s="259"/>
      <c r="AMH386" s="259"/>
      <c r="AMI386" s="259"/>
      <c r="AMJ386" s="259"/>
    </row>
    <row r="387" spans="1:1024" s="258" customFormat="1" ht="16.350000000000001" customHeight="1">
      <c r="A387" s="477"/>
      <c r="B387" s="259"/>
      <c r="C387" s="259"/>
      <c r="D387" s="259"/>
      <c r="E387" s="259"/>
      <c r="F387" s="259"/>
      <c r="G387" s="259"/>
      <c r="H387" s="259"/>
      <c r="I387" s="523"/>
      <c r="J387" s="523"/>
      <c r="K387" s="523"/>
      <c r="L387" s="523"/>
      <c r="M387" s="523"/>
      <c r="N387" s="523"/>
      <c r="O387" s="523"/>
      <c r="P387" s="523"/>
      <c r="Q387" s="523"/>
      <c r="R387" s="524"/>
      <c r="S387" s="523"/>
      <c r="T387" s="523"/>
      <c r="U387" s="523"/>
      <c r="V387" s="523"/>
      <c r="W387" s="523"/>
      <c r="X387" s="523"/>
      <c r="Y387" s="523"/>
      <c r="Z387" s="259"/>
      <c r="AA387" s="259"/>
      <c r="AB387" s="259"/>
      <c r="AC387" s="259"/>
      <c r="AD387" s="259"/>
      <c r="AE387" s="259"/>
      <c r="AF387" s="259"/>
      <c r="AG387" s="259"/>
      <c r="AH387" s="259"/>
      <c r="AI387" s="259"/>
      <c r="AJ387" s="259"/>
      <c r="AK387" s="259"/>
      <c r="AL387" s="259"/>
      <c r="AM387" s="259"/>
      <c r="AN387" s="259"/>
      <c r="AO387" s="259"/>
      <c r="AP387" s="259"/>
      <c r="AQ387" s="259"/>
      <c r="AR387" s="259"/>
      <c r="AS387" s="259"/>
      <c r="AT387" s="259"/>
      <c r="AU387" s="259"/>
      <c r="AV387" s="259"/>
      <c r="AW387" s="259"/>
      <c r="AX387" s="259"/>
      <c r="AY387" s="259"/>
      <c r="AZ387" s="259"/>
      <c r="BA387" s="259"/>
      <c r="BB387" s="259"/>
      <c r="BC387" s="259"/>
      <c r="BD387" s="259"/>
      <c r="BE387" s="259"/>
      <c r="BF387" s="259"/>
      <c r="BG387" s="259"/>
      <c r="BH387" s="259"/>
      <c r="BI387" s="259"/>
      <c r="BJ387" s="259"/>
      <c r="BK387" s="259"/>
      <c r="BL387" s="259"/>
      <c r="BM387" s="259"/>
      <c r="BN387" s="259"/>
      <c r="BO387" s="259"/>
      <c r="BP387" s="259"/>
      <c r="BQ387" s="259"/>
      <c r="BR387" s="259"/>
      <c r="BS387" s="259"/>
      <c r="BT387" s="259"/>
      <c r="BU387" s="259"/>
      <c r="BV387" s="259"/>
      <c r="BW387" s="259"/>
      <c r="BX387" s="259"/>
      <c r="BY387" s="259"/>
      <c r="BZ387" s="259"/>
      <c r="CA387" s="259"/>
      <c r="CB387" s="259"/>
      <c r="CC387" s="259"/>
      <c r="CD387" s="259"/>
      <c r="CE387" s="259"/>
      <c r="CF387" s="259"/>
      <c r="CG387" s="259"/>
      <c r="CH387" s="259"/>
      <c r="CI387" s="259"/>
      <c r="CJ387" s="259"/>
      <c r="CK387" s="259"/>
      <c r="CL387" s="259"/>
      <c r="CM387" s="259"/>
      <c r="CN387" s="259"/>
      <c r="CO387" s="259"/>
      <c r="CP387" s="259"/>
      <c r="CQ387" s="259"/>
      <c r="CR387" s="259"/>
      <c r="CS387" s="259"/>
      <c r="CT387" s="259"/>
      <c r="CU387" s="259"/>
      <c r="CV387" s="259"/>
      <c r="CW387" s="259"/>
      <c r="CX387" s="259"/>
      <c r="CY387" s="259"/>
      <c r="CZ387" s="259"/>
      <c r="DA387" s="259"/>
      <c r="DB387" s="259"/>
      <c r="DC387" s="259"/>
      <c r="DD387" s="259"/>
      <c r="DE387" s="259"/>
      <c r="DF387" s="259"/>
      <c r="DG387" s="259"/>
      <c r="DH387" s="259"/>
      <c r="DI387" s="259"/>
      <c r="DJ387" s="259"/>
      <c r="DK387" s="259"/>
      <c r="DL387" s="259"/>
      <c r="DM387" s="259"/>
      <c r="DN387" s="259"/>
      <c r="DO387" s="259"/>
      <c r="DP387" s="259"/>
      <c r="DQ387" s="259"/>
      <c r="DR387" s="259"/>
      <c r="DS387" s="259"/>
      <c r="DT387" s="259"/>
      <c r="DU387" s="259"/>
      <c r="DV387" s="259"/>
      <c r="DW387" s="259"/>
      <c r="DX387" s="259"/>
      <c r="DY387" s="259"/>
      <c r="DZ387" s="259"/>
      <c r="EA387" s="259"/>
      <c r="EB387" s="259"/>
      <c r="EC387" s="259"/>
      <c r="ED387" s="259"/>
      <c r="EE387" s="259"/>
      <c r="EF387" s="259"/>
      <c r="EG387" s="259"/>
      <c r="EH387" s="259"/>
      <c r="EI387" s="259"/>
      <c r="EJ387" s="259"/>
      <c r="EK387" s="259"/>
      <c r="EL387" s="259"/>
      <c r="EM387" s="259"/>
      <c r="EN387" s="259"/>
      <c r="EO387" s="259"/>
      <c r="EP387" s="259"/>
      <c r="EQ387" s="259"/>
      <c r="ER387" s="259"/>
      <c r="ES387" s="259"/>
      <c r="ET387" s="259"/>
      <c r="EU387" s="259"/>
      <c r="EV387" s="259"/>
      <c r="EW387" s="259"/>
      <c r="EX387" s="259"/>
      <c r="EY387" s="259"/>
      <c r="EZ387" s="259"/>
      <c r="FA387" s="259"/>
      <c r="FB387" s="259"/>
      <c r="FC387" s="259"/>
      <c r="FD387" s="259"/>
      <c r="FE387" s="259"/>
      <c r="FF387" s="259"/>
      <c r="FG387" s="259"/>
      <c r="FH387" s="259"/>
      <c r="FI387" s="259"/>
      <c r="FJ387" s="259"/>
      <c r="FK387" s="259"/>
      <c r="FL387" s="259"/>
      <c r="FM387" s="259"/>
      <c r="FN387" s="259"/>
      <c r="FO387" s="259"/>
      <c r="FP387" s="259"/>
      <c r="FQ387" s="259"/>
      <c r="FR387" s="259"/>
      <c r="FS387" s="259"/>
      <c r="FT387" s="259"/>
      <c r="FU387" s="259"/>
      <c r="FV387" s="259"/>
      <c r="FW387" s="259"/>
      <c r="FX387" s="259"/>
      <c r="FY387" s="259"/>
      <c r="FZ387" s="259"/>
      <c r="GA387" s="259"/>
      <c r="GB387" s="259"/>
      <c r="GC387" s="259"/>
      <c r="GD387" s="259"/>
      <c r="GE387" s="259"/>
      <c r="GF387" s="259"/>
      <c r="GG387" s="259"/>
      <c r="GH387" s="259"/>
      <c r="GI387" s="259"/>
      <c r="GJ387" s="259"/>
      <c r="GK387" s="259"/>
      <c r="GL387" s="259"/>
      <c r="GM387" s="259"/>
      <c r="GN387" s="259"/>
      <c r="GO387" s="259"/>
      <c r="GP387" s="259"/>
      <c r="GQ387" s="259"/>
      <c r="GR387" s="259"/>
      <c r="GS387" s="259"/>
      <c r="GT387" s="259"/>
      <c r="GU387" s="259"/>
      <c r="GV387" s="259"/>
      <c r="GW387" s="259"/>
      <c r="GX387" s="259"/>
      <c r="GY387" s="259"/>
      <c r="GZ387" s="259"/>
      <c r="HA387" s="259"/>
      <c r="HB387" s="259"/>
      <c r="HC387" s="259"/>
      <c r="HD387" s="259"/>
      <c r="HE387" s="259"/>
      <c r="HF387" s="259"/>
      <c r="HG387" s="259"/>
      <c r="HH387" s="259"/>
      <c r="HI387" s="259"/>
      <c r="HJ387" s="259"/>
      <c r="HK387" s="259"/>
      <c r="HL387" s="259"/>
      <c r="HM387" s="259"/>
      <c r="HN387" s="259"/>
      <c r="HO387" s="259"/>
      <c r="HP387" s="259"/>
      <c r="HQ387" s="259"/>
      <c r="HR387" s="259"/>
      <c r="HS387" s="259"/>
      <c r="HT387" s="259"/>
      <c r="HU387" s="259"/>
      <c r="HV387" s="259"/>
      <c r="HW387" s="259"/>
      <c r="HX387" s="259"/>
      <c r="HY387" s="259"/>
      <c r="HZ387" s="259"/>
      <c r="IA387" s="259"/>
      <c r="IB387" s="259"/>
      <c r="IC387" s="259"/>
      <c r="ID387" s="259"/>
      <c r="IE387" s="259"/>
      <c r="IF387" s="259"/>
      <c r="IG387" s="259"/>
      <c r="IH387" s="259"/>
      <c r="II387" s="259"/>
      <c r="IJ387" s="259"/>
      <c r="IK387" s="259"/>
      <c r="IL387" s="259"/>
      <c r="IM387" s="259"/>
      <c r="IN387" s="259"/>
      <c r="IO387" s="259"/>
      <c r="IP387" s="259"/>
      <c r="IQ387" s="259"/>
      <c r="IR387" s="259"/>
      <c r="IS387" s="259"/>
      <c r="IT387" s="259"/>
      <c r="IU387" s="259"/>
      <c r="IV387" s="259"/>
      <c r="IW387" s="259"/>
      <c r="IX387" s="259"/>
      <c r="IY387" s="259"/>
      <c r="IZ387" s="259"/>
      <c r="JA387" s="259"/>
      <c r="JB387" s="259"/>
      <c r="JC387" s="259"/>
      <c r="JD387" s="259"/>
      <c r="JE387" s="259"/>
      <c r="JF387" s="259"/>
      <c r="JG387" s="259"/>
      <c r="JH387" s="259"/>
      <c r="JI387" s="259"/>
      <c r="JJ387" s="259"/>
      <c r="JK387" s="259"/>
      <c r="JL387" s="259"/>
      <c r="JM387" s="259"/>
      <c r="JN387" s="259"/>
      <c r="JO387" s="259"/>
      <c r="JP387" s="259"/>
      <c r="JQ387" s="259"/>
      <c r="JR387" s="259"/>
      <c r="JS387" s="259"/>
      <c r="JT387" s="259"/>
      <c r="JU387" s="259"/>
      <c r="JV387" s="259"/>
      <c r="JW387" s="259"/>
      <c r="JX387" s="259"/>
      <c r="JY387" s="259"/>
      <c r="JZ387" s="259"/>
      <c r="KA387" s="259"/>
      <c r="KB387" s="259"/>
      <c r="KC387" s="259"/>
      <c r="KD387" s="259"/>
      <c r="KE387" s="259"/>
      <c r="KF387" s="259"/>
      <c r="KG387" s="259"/>
      <c r="KH387" s="259"/>
      <c r="KI387" s="259"/>
      <c r="KJ387" s="259"/>
      <c r="KK387" s="259"/>
      <c r="KL387" s="259"/>
      <c r="KM387" s="259"/>
      <c r="KN387" s="259"/>
      <c r="KO387" s="259"/>
      <c r="KP387" s="259"/>
      <c r="KQ387" s="259"/>
      <c r="KR387" s="259"/>
      <c r="KS387" s="259"/>
      <c r="KT387" s="259"/>
      <c r="KU387" s="259"/>
      <c r="KV387" s="259"/>
      <c r="KW387" s="259"/>
      <c r="KX387" s="259"/>
      <c r="KY387" s="259"/>
      <c r="KZ387" s="259"/>
      <c r="LA387" s="259"/>
      <c r="LB387" s="259"/>
      <c r="LC387" s="259"/>
      <c r="LD387" s="259"/>
      <c r="LE387" s="259"/>
      <c r="LF387" s="259"/>
      <c r="LG387" s="259"/>
      <c r="LH387" s="259"/>
      <c r="LI387" s="259"/>
      <c r="LJ387" s="259"/>
      <c r="LK387" s="259"/>
      <c r="LL387" s="259"/>
      <c r="LM387" s="259"/>
      <c r="LN387" s="259"/>
      <c r="LO387" s="259"/>
      <c r="LP387" s="259"/>
      <c r="LQ387" s="259"/>
      <c r="LR387" s="259"/>
      <c r="LS387" s="259"/>
      <c r="LT387" s="259"/>
      <c r="LU387" s="259"/>
      <c r="LV387" s="259"/>
      <c r="LW387" s="259"/>
      <c r="LX387" s="259"/>
      <c r="LY387" s="259"/>
      <c r="LZ387" s="259"/>
      <c r="MA387" s="259"/>
      <c r="MB387" s="259"/>
      <c r="MC387" s="259"/>
      <c r="MD387" s="259"/>
      <c r="ME387" s="259"/>
      <c r="MF387" s="259"/>
      <c r="MG387" s="259"/>
      <c r="MH387" s="259"/>
      <c r="MI387" s="259"/>
      <c r="MJ387" s="259"/>
      <c r="MK387" s="259"/>
      <c r="ML387" s="259"/>
      <c r="MM387" s="259"/>
      <c r="MN387" s="259"/>
      <c r="MO387" s="259"/>
      <c r="MP387" s="259"/>
      <c r="MQ387" s="259"/>
      <c r="MR387" s="259"/>
      <c r="MS387" s="259"/>
      <c r="MT387" s="259"/>
      <c r="MU387" s="259"/>
      <c r="MV387" s="259"/>
      <c r="MW387" s="259"/>
      <c r="MX387" s="259"/>
      <c r="MY387" s="259"/>
      <c r="MZ387" s="259"/>
      <c r="NA387" s="259"/>
      <c r="NB387" s="259"/>
      <c r="NC387" s="259"/>
      <c r="ND387" s="259"/>
      <c r="NE387" s="259"/>
      <c r="NF387" s="259"/>
      <c r="NG387" s="259"/>
      <c r="NH387" s="259"/>
      <c r="NI387" s="259"/>
      <c r="NJ387" s="259"/>
      <c r="NK387" s="259"/>
      <c r="NL387" s="259"/>
      <c r="NM387" s="259"/>
      <c r="NN387" s="259"/>
      <c r="NO387" s="259"/>
      <c r="NP387" s="259"/>
      <c r="NQ387" s="259"/>
      <c r="NR387" s="259"/>
      <c r="NS387" s="259"/>
      <c r="NT387" s="259"/>
      <c r="NU387" s="259"/>
      <c r="NV387" s="259"/>
      <c r="NW387" s="259"/>
      <c r="NX387" s="259"/>
      <c r="NY387" s="259"/>
      <c r="NZ387" s="259"/>
      <c r="OA387" s="259"/>
      <c r="OB387" s="259"/>
      <c r="OC387" s="259"/>
      <c r="OD387" s="259"/>
      <c r="OE387" s="259"/>
      <c r="OF387" s="259"/>
      <c r="OG387" s="259"/>
      <c r="OH387" s="259"/>
      <c r="OI387" s="259"/>
      <c r="OJ387" s="259"/>
      <c r="OK387" s="259"/>
      <c r="OL387" s="259"/>
      <c r="OM387" s="259"/>
      <c r="ON387" s="259"/>
      <c r="OO387" s="259"/>
      <c r="OP387" s="259"/>
      <c r="OQ387" s="259"/>
      <c r="OR387" s="259"/>
      <c r="OS387" s="259"/>
      <c r="OT387" s="259"/>
      <c r="OU387" s="259"/>
      <c r="OV387" s="259"/>
      <c r="OW387" s="259"/>
      <c r="OX387" s="259"/>
      <c r="OY387" s="259"/>
      <c r="OZ387" s="259"/>
      <c r="PA387" s="259"/>
      <c r="PB387" s="259"/>
      <c r="PC387" s="259"/>
      <c r="PD387" s="259"/>
      <c r="PE387" s="259"/>
      <c r="PF387" s="259"/>
      <c r="PG387" s="259"/>
      <c r="PH387" s="259"/>
      <c r="PI387" s="259"/>
      <c r="PJ387" s="259"/>
      <c r="PK387" s="259"/>
      <c r="PL387" s="259"/>
      <c r="PM387" s="259"/>
      <c r="PN387" s="259"/>
      <c r="PO387" s="259"/>
      <c r="PP387" s="259"/>
      <c r="PQ387" s="259"/>
      <c r="PR387" s="259"/>
      <c r="PS387" s="259"/>
      <c r="PT387" s="259"/>
      <c r="PU387" s="259"/>
      <c r="PV387" s="259"/>
      <c r="PW387" s="259"/>
      <c r="PX387" s="259"/>
      <c r="PY387" s="259"/>
      <c r="PZ387" s="259"/>
      <c r="QA387" s="259"/>
      <c r="QB387" s="259"/>
      <c r="QC387" s="259"/>
      <c r="QD387" s="259"/>
      <c r="QE387" s="259"/>
      <c r="QF387" s="259"/>
      <c r="QG387" s="259"/>
      <c r="QH387" s="259"/>
      <c r="QI387" s="259"/>
      <c r="QJ387" s="259"/>
      <c r="QK387" s="259"/>
      <c r="QL387" s="259"/>
      <c r="QM387" s="259"/>
      <c r="QN387" s="259"/>
      <c r="QO387" s="259"/>
      <c r="QP387" s="259"/>
      <c r="QQ387" s="259"/>
      <c r="QR387" s="259"/>
      <c r="QS387" s="259"/>
      <c r="QT387" s="259"/>
      <c r="QU387" s="259"/>
      <c r="QV387" s="259"/>
      <c r="QW387" s="259"/>
      <c r="QX387" s="259"/>
      <c r="QY387" s="259"/>
      <c r="QZ387" s="259"/>
      <c r="RA387" s="259"/>
      <c r="RB387" s="259"/>
      <c r="RC387" s="259"/>
      <c r="RD387" s="259"/>
      <c r="RE387" s="259"/>
      <c r="RF387" s="259"/>
      <c r="RG387" s="259"/>
      <c r="RH387" s="259"/>
      <c r="RI387" s="259"/>
      <c r="RJ387" s="259"/>
      <c r="RK387" s="259"/>
      <c r="RL387" s="259"/>
      <c r="RM387" s="259"/>
      <c r="RN387" s="259"/>
      <c r="RO387" s="259"/>
      <c r="RP387" s="259"/>
      <c r="RQ387" s="259"/>
      <c r="RR387" s="259"/>
      <c r="RS387" s="259"/>
      <c r="RT387" s="259"/>
      <c r="RU387" s="259"/>
      <c r="RV387" s="259"/>
      <c r="RW387" s="259"/>
      <c r="RX387" s="259"/>
      <c r="RY387" s="259"/>
      <c r="RZ387" s="259"/>
      <c r="SA387" s="259"/>
      <c r="SB387" s="259"/>
      <c r="SC387" s="259"/>
      <c r="SD387" s="259"/>
      <c r="SE387" s="259"/>
      <c r="SF387" s="259"/>
      <c r="SG387" s="259"/>
      <c r="SH387" s="259"/>
      <c r="SI387" s="259"/>
      <c r="SJ387" s="259"/>
      <c r="SK387" s="259"/>
      <c r="SL387" s="259"/>
      <c r="SM387" s="259"/>
      <c r="SN387" s="259"/>
      <c r="SO387" s="259"/>
      <c r="SP387" s="259"/>
      <c r="SQ387" s="259"/>
      <c r="SR387" s="259"/>
      <c r="SS387" s="259"/>
      <c r="ST387" s="259"/>
      <c r="SU387" s="259"/>
      <c r="SV387" s="259"/>
      <c r="SW387" s="259"/>
      <c r="SX387" s="259"/>
      <c r="SY387" s="259"/>
      <c r="SZ387" s="259"/>
      <c r="TA387" s="259"/>
      <c r="TB387" s="259"/>
      <c r="TC387" s="259"/>
      <c r="TD387" s="259"/>
      <c r="TE387" s="259"/>
      <c r="TF387" s="259"/>
      <c r="TG387" s="259"/>
      <c r="TH387" s="259"/>
      <c r="TI387" s="259"/>
      <c r="TJ387" s="259"/>
      <c r="TK387" s="259"/>
      <c r="TL387" s="259"/>
      <c r="TM387" s="259"/>
      <c r="TN387" s="259"/>
      <c r="TO387" s="259"/>
      <c r="TP387" s="259"/>
      <c r="TQ387" s="259"/>
      <c r="TR387" s="259"/>
      <c r="TS387" s="259"/>
      <c r="TT387" s="259"/>
      <c r="TU387" s="259"/>
      <c r="TV387" s="259"/>
      <c r="TW387" s="259"/>
      <c r="TX387" s="259"/>
      <c r="TY387" s="259"/>
      <c r="TZ387" s="259"/>
      <c r="UA387" s="259"/>
      <c r="UB387" s="259"/>
      <c r="UC387" s="259"/>
      <c r="UD387" s="259"/>
      <c r="UE387" s="259"/>
      <c r="UF387" s="259"/>
      <c r="UG387" s="259"/>
      <c r="UH387" s="259"/>
      <c r="UI387" s="259"/>
      <c r="UJ387" s="259"/>
      <c r="UK387" s="259"/>
      <c r="UL387" s="259"/>
      <c r="UM387" s="259"/>
      <c r="UN387" s="259"/>
      <c r="UO387" s="259"/>
      <c r="UP387" s="259"/>
      <c r="UQ387" s="259"/>
      <c r="UR387" s="259"/>
      <c r="US387" s="259"/>
      <c r="UT387" s="259"/>
      <c r="UU387" s="259"/>
      <c r="UV387" s="259"/>
      <c r="UW387" s="259"/>
      <c r="UX387" s="259"/>
      <c r="UY387" s="259"/>
      <c r="UZ387" s="259"/>
      <c r="VA387" s="259"/>
      <c r="VB387" s="259"/>
      <c r="VC387" s="259"/>
      <c r="VD387" s="259"/>
      <c r="VE387" s="259"/>
      <c r="VF387" s="259"/>
      <c r="VG387" s="259"/>
      <c r="VH387" s="259"/>
      <c r="VI387" s="259"/>
      <c r="VJ387" s="259"/>
      <c r="VK387" s="259"/>
      <c r="VL387" s="259"/>
      <c r="VM387" s="259"/>
      <c r="VN387" s="259"/>
      <c r="VO387" s="259"/>
      <c r="VP387" s="259"/>
      <c r="VQ387" s="259"/>
      <c r="VR387" s="259"/>
      <c r="VS387" s="259"/>
      <c r="VT387" s="259"/>
      <c r="VU387" s="259"/>
      <c r="VV387" s="259"/>
      <c r="VW387" s="259"/>
      <c r="VX387" s="259"/>
      <c r="VY387" s="259"/>
      <c r="VZ387" s="259"/>
      <c r="WA387" s="259"/>
      <c r="WB387" s="259"/>
      <c r="WC387" s="259"/>
      <c r="WD387" s="259"/>
      <c r="WE387" s="259"/>
      <c r="WF387" s="259"/>
      <c r="WG387" s="259"/>
      <c r="WH387" s="259"/>
      <c r="WI387" s="259"/>
      <c r="WJ387" s="259"/>
      <c r="WK387" s="259"/>
      <c r="WL387" s="259"/>
      <c r="WM387" s="259"/>
      <c r="WN387" s="259"/>
      <c r="WO387" s="259"/>
      <c r="WP387" s="259"/>
      <c r="WQ387" s="259"/>
      <c r="WR387" s="259"/>
      <c r="WS387" s="259"/>
      <c r="WT387" s="259"/>
      <c r="WU387" s="259"/>
      <c r="WV387" s="259"/>
      <c r="WW387" s="259"/>
      <c r="WX387" s="259"/>
      <c r="WY387" s="259"/>
      <c r="WZ387" s="259"/>
      <c r="XA387" s="259"/>
      <c r="XB387" s="259"/>
      <c r="XC387" s="259"/>
      <c r="XD387" s="259"/>
      <c r="XE387" s="259"/>
      <c r="XF387" s="259"/>
      <c r="XG387" s="259"/>
      <c r="XH387" s="259"/>
      <c r="XI387" s="259"/>
      <c r="XJ387" s="259"/>
      <c r="XK387" s="259"/>
      <c r="XL387" s="259"/>
      <c r="XM387" s="259"/>
      <c r="XN387" s="259"/>
      <c r="XO387" s="259"/>
      <c r="XP387" s="259"/>
      <c r="XQ387" s="259"/>
      <c r="XR387" s="259"/>
      <c r="XS387" s="259"/>
      <c r="XT387" s="259"/>
      <c r="XU387" s="259"/>
      <c r="XV387" s="259"/>
      <c r="XW387" s="259"/>
      <c r="XX387" s="259"/>
      <c r="XY387" s="259"/>
      <c r="XZ387" s="259"/>
      <c r="YA387" s="259"/>
      <c r="YB387" s="259"/>
      <c r="YC387" s="259"/>
      <c r="YD387" s="259"/>
      <c r="YE387" s="259"/>
      <c r="YF387" s="259"/>
      <c r="YG387" s="259"/>
      <c r="YH387" s="259"/>
      <c r="YI387" s="259"/>
      <c r="YJ387" s="259"/>
      <c r="YK387" s="259"/>
      <c r="YL387" s="259"/>
      <c r="YM387" s="259"/>
      <c r="YN387" s="259"/>
      <c r="YO387" s="259"/>
      <c r="YP387" s="259"/>
      <c r="YQ387" s="259"/>
      <c r="YR387" s="259"/>
      <c r="YS387" s="259"/>
      <c r="YT387" s="259"/>
      <c r="YU387" s="259"/>
      <c r="YV387" s="259"/>
      <c r="YW387" s="259"/>
      <c r="YX387" s="259"/>
      <c r="YY387" s="259"/>
      <c r="YZ387" s="259"/>
      <c r="ZA387" s="259"/>
      <c r="ZB387" s="259"/>
      <c r="ZC387" s="259"/>
      <c r="ZD387" s="259"/>
      <c r="ZE387" s="259"/>
      <c r="ZF387" s="259"/>
      <c r="ZG387" s="259"/>
      <c r="ZH387" s="259"/>
      <c r="ZI387" s="259"/>
      <c r="ZJ387" s="259"/>
      <c r="ZK387" s="259"/>
      <c r="ZL387" s="259"/>
      <c r="ZM387" s="259"/>
      <c r="ZN387" s="259"/>
      <c r="ZO387" s="259"/>
      <c r="ZP387" s="259"/>
      <c r="ZQ387" s="259"/>
      <c r="ZR387" s="259"/>
      <c r="ZS387" s="259"/>
      <c r="ZT387" s="259"/>
      <c r="ZU387" s="259"/>
      <c r="ZV387" s="259"/>
      <c r="ZW387" s="259"/>
      <c r="ZX387" s="259"/>
      <c r="ZY387" s="259"/>
      <c r="ZZ387" s="259"/>
      <c r="AAA387" s="259"/>
      <c r="AAB387" s="259"/>
      <c r="AAC387" s="259"/>
      <c r="AAD387" s="259"/>
      <c r="AAE387" s="259"/>
      <c r="AAF387" s="259"/>
      <c r="AAG387" s="259"/>
      <c r="AAH387" s="259"/>
      <c r="AAI387" s="259"/>
      <c r="AAJ387" s="259"/>
      <c r="AAK387" s="259"/>
      <c r="AAL387" s="259"/>
      <c r="AAM387" s="259"/>
      <c r="AAN387" s="259"/>
      <c r="AAO387" s="259"/>
      <c r="AAP387" s="259"/>
      <c r="AAQ387" s="259"/>
      <c r="AAR387" s="259"/>
      <c r="AAS387" s="259"/>
      <c r="AAT387" s="259"/>
      <c r="AAU387" s="259"/>
      <c r="AAV387" s="259"/>
      <c r="AAW387" s="259"/>
      <c r="AAX387" s="259"/>
      <c r="AAY387" s="259"/>
      <c r="AAZ387" s="259"/>
      <c r="ABA387" s="259"/>
      <c r="ABB387" s="259"/>
      <c r="ABC387" s="259"/>
      <c r="ABD387" s="259"/>
      <c r="ABE387" s="259"/>
      <c r="ABF387" s="259"/>
      <c r="ABG387" s="259"/>
      <c r="ABH387" s="259"/>
      <c r="ABI387" s="259"/>
      <c r="ABJ387" s="259"/>
      <c r="ABK387" s="259"/>
      <c r="ABL387" s="259"/>
      <c r="ABM387" s="259"/>
      <c r="ABN387" s="259"/>
      <c r="ABO387" s="259"/>
      <c r="ABP387" s="259"/>
      <c r="ABQ387" s="259"/>
      <c r="ABR387" s="259"/>
      <c r="ABS387" s="259"/>
      <c r="ABT387" s="259"/>
      <c r="ABU387" s="259"/>
      <c r="ABV387" s="259"/>
      <c r="ABW387" s="259"/>
      <c r="ABX387" s="259"/>
      <c r="ABY387" s="259"/>
      <c r="ABZ387" s="259"/>
      <c r="ACA387" s="259"/>
      <c r="ACB387" s="259"/>
      <c r="ACC387" s="259"/>
      <c r="ACD387" s="259"/>
      <c r="ACE387" s="259"/>
      <c r="ACF387" s="259"/>
      <c r="ACG387" s="259"/>
      <c r="ACH387" s="259"/>
      <c r="ACI387" s="259"/>
      <c r="ACJ387" s="259"/>
      <c r="ACK387" s="259"/>
      <c r="ACL387" s="259"/>
      <c r="ACM387" s="259"/>
      <c r="ACN387" s="259"/>
      <c r="ACO387" s="259"/>
      <c r="ACP387" s="259"/>
      <c r="ACQ387" s="259"/>
      <c r="ACR387" s="259"/>
      <c r="ACS387" s="259"/>
      <c r="ACT387" s="259"/>
      <c r="ACU387" s="259"/>
      <c r="ACV387" s="259"/>
      <c r="ACW387" s="259"/>
      <c r="ACX387" s="259"/>
      <c r="ACY387" s="259"/>
      <c r="ACZ387" s="259"/>
      <c r="ADA387" s="259"/>
      <c r="ADB387" s="259"/>
      <c r="ADC387" s="259"/>
      <c r="ADD387" s="259"/>
      <c r="ADE387" s="259"/>
      <c r="ADF387" s="259"/>
      <c r="ADG387" s="259"/>
      <c r="ADH387" s="259"/>
      <c r="ADI387" s="259"/>
      <c r="ADJ387" s="259"/>
      <c r="ADK387" s="259"/>
      <c r="ADL387" s="259"/>
      <c r="ADM387" s="259"/>
      <c r="ADN387" s="259"/>
      <c r="ADO387" s="259"/>
      <c r="ADP387" s="259"/>
      <c r="ADQ387" s="259"/>
      <c r="ADR387" s="259"/>
      <c r="ADS387" s="259"/>
      <c r="ADT387" s="259"/>
      <c r="ADU387" s="259"/>
      <c r="ADV387" s="259"/>
      <c r="ADW387" s="259"/>
      <c r="ADX387" s="259"/>
      <c r="ADY387" s="259"/>
      <c r="ADZ387" s="259"/>
      <c r="AEA387" s="259"/>
      <c r="AEB387" s="259"/>
      <c r="AEC387" s="259"/>
      <c r="AED387" s="259"/>
      <c r="AEE387" s="259"/>
      <c r="AEF387" s="259"/>
      <c r="AEG387" s="259"/>
      <c r="AEH387" s="259"/>
      <c r="AEI387" s="259"/>
      <c r="AEJ387" s="259"/>
      <c r="AEK387" s="259"/>
      <c r="AEL387" s="259"/>
      <c r="AEM387" s="259"/>
      <c r="AEN387" s="259"/>
      <c r="AEO387" s="259"/>
      <c r="AEP387" s="259"/>
      <c r="AEQ387" s="259"/>
      <c r="AER387" s="259"/>
      <c r="AES387" s="259"/>
      <c r="AET387" s="259"/>
      <c r="AEU387" s="259"/>
      <c r="AEV387" s="259"/>
      <c r="AEW387" s="259"/>
      <c r="AEX387" s="259"/>
      <c r="AEY387" s="259"/>
      <c r="AEZ387" s="259"/>
      <c r="AFA387" s="259"/>
      <c r="AFB387" s="259"/>
      <c r="AFC387" s="259"/>
      <c r="AFD387" s="259"/>
      <c r="AFE387" s="259"/>
      <c r="AFF387" s="259"/>
      <c r="AFG387" s="259"/>
      <c r="AFH387" s="259"/>
      <c r="AFI387" s="259"/>
      <c r="AFJ387" s="259"/>
      <c r="AFK387" s="259"/>
      <c r="AFL387" s="259"/>
      <c r="AFM387" s="259"/>
      <c r="AFN387" s="259"/>
      <c r="AFO387" s="259"/>
      <c r="AFP387" s="259"/>
      <c r="AFQ387" s="259"/>
      <c r="AFR387" s="259"/>
      <c r="AFS387" s="259"/>
      <c r="AFT387" s="259"/>
      <c r="AFU387" s="259"/>
      <c r="AFV387" s="259"/>
      <c r="AFW387" s="259"/>
      <c r="AFX387" s="259"/>
      <c r="AFY387" s="259"/>
      <c r="AFZ387" s="259"/>
      <c r="AGA387" s="259"/>
      <c r="AGB387" s="259"/>
      <c r="AGC387" s="259"/>
      <c r="AGD387" s="259"/>
      <c r="AGE387" s="259"/>
      <c r="AGF387" s="259"/>
      <c r="AGG387" s="259"/>
      <c r="AGH387" s="259"/>
      <c r="AGI387" s="259"/>
      <c r="AGJ387" s="259"/>
      <c r="AGK387" s="259"/>
      <c r="AGL387" s="259"/>
      <c r="AGM387" s="259"/>
      <c r="AGN387" s="259"/>
      <c r="AGO387" s="259"/>
      <c r="AGP387" s="259"/>
      <c r="AGQ387" s="259"/>
      <c r="AGR387" s="259"/>
      <c r="AGS387" s="259"/>
      <c r="AGT387" s="259"/>
      <c r="AGU387" s="259"/>
      <c r="AGV387" s="259"/>
      <c r="AGW387" s="259"/>
      <c r="AGX387" s="259"/>
      <c r="AGY387" s="259"/>
      <c r="AGZ387" s="259"/>
      <c r="AHA387" s="259"/>
      <c r="AHB387" s="259"/>
      <c r="AHC387" s="259"/>
      <c r="AHD387" s="259"/>
      <c r="AHE387" s="259"/>
      <c r="AHF387" s="259"/>
      <c r="AHG387" s="259"/>
      <c r="AHH387" s="259"/>
      <c r="AHI387" s="259"/>
      <c r="AHJ387" s="259"/>
      <c r="AHK387" s="259"/>
      <c r="AHL387" s="259"/>
      <c r="AHM387" s="259"/>
      <c r="AHN387" s="259"/>
      <c r="AHO387" s="259"/>
      <c r="AHP387" s="259"/>
      <c r="AHQ387" s="259"/>
      <c r="AHR387" s="259"/>
      <c r="AHS387" s="259"/>
      <c r="AHT387" s="259"/>
      <c r="AHU387" s="259"/>
      <c r="AHV387" s="259"/>
      <c r="AHW387" s="259"/>
      <c r="AHX387" s="259"/>
      <c r="AHY387" s="259"/>
      <c r="AHZ387" s="259"/>
      <c r="AIA387" s="259"/>
      <c r="AIB387" s="259"/>
      <c r="AIC387" s="259"/>
      <c r="AID387" s="259"/>
      <c r="AIE387" s="259"/>
      <c r="AIF387" s="259"/>
      <c r="AIG387" s="259"/>
      <c r="AIH387" s="259"/>
      <c r="AII387" s="259"/>
      <c r="AIJ387" s="259"/>
      <c r="AIK387" s="259"/>
      <c r="AIL387" s="259"/>
      <c r="AIM387" s="259"/>
      <c r="AIN387" s="259"/>
      <c r="AIO387" s="259"/>
      <c r="AIP387" s="259"/>
      <c r="AIQ387" s="259"/>
      <c r="AIR387" s="259"/>
      <c r="AIS387" s="259"/>
      <c r="AIT387" s="259"/>
      <c r="AIU387" s="259"/>
      <c r="AIV387" s="259"/>
      <c r="AIW387" s="259"/>
      <c r="AIX387" s="259"/>
      <c r="AIY387" s="259"/>
      <c r="AIZ387" s="259"/>
      <c r="AJA387" s="259"/>
      <c r="AJB387" s="259"/>
      <c r="AJC387" s="259"/>
      <c r="AJD387" s="259"/>
      <c r="AJE387" s="259"/>
      <c r="AJF387" s="259"/>
      <c r="AJG387" s="259"/>
      <c r="AJH387" s="259"/>
      <c r="AJI387" s="259"/>
      <c r="AJJ387" s="259"/>
      <c r="AJK387" s="259"/>
      <c r="AJL387" s="259"/>
      <c r="AJM387" s="259"/>
      <c r="AJN387" s="259"/>
      <c r="AJO387" s="259"/>
      <c r="AJP387" s="259"/>
      <c r="AJQ387" s="259"/>
      <c r="AJR387" s="259"/>
      <c r="AJS387" s="259"/>
      <c r="AJT387" s="259"/>
      <c r="AJU387" s="259"/>
      <c r="AJV387" s="259"/>
      <c r="AJW387" s="259"/>
      <c r="AJX387" s="259"/>
      <c r="AJY387" s="259"/>
      <c r="AJZ387" s="259"/>
      <c r="AKA387" s="259"/>
      <c r="AKB387" s="259"/>
      <c r="AKC387" s="259"/>
      <c r="AKD387" s="259"/>
      <c r="AKE387" s="259"/>
      <c r="AKF387" s="259"/>
      <c r="AKG387" s="259"/>
      <c r="AKH387" s="259"/>
      <c r="AKI387" s="259"/>
      <c r="AKJ387" s="259"/>
      <c r="AKK387" s="259"/>
      <c r="AKL387" s="259"/>
      <c r="AKM387" s="259"/>
      <c r="AKN387" s="259"/>
      <c r="AKO387" s="259"/>
      <c r="AKP387" s="259"/>
      <c r="AKQ387" s="259"/>
      <c r="AKR387" s="259"/>
      <c r="AKS387" s="259"/>
      <c r="AKT387" s="259"/>
      <c r="AKU387" s="259"/>
      <c r="AKV387" s="259"/>
      <c r="AKW387" s="259"/>
      <c r="AKX387" s="259"/>
      <c r="AKY387" s="259"/>
      <c r="AKZ387" s="259"/>
      <c r="ALA387" s="259"/>
      <c r="ALB387" s="259"/>
      <c r="ALC387" s="259"/>
      <c r="ALD387" s="259"/>
      <c r="ALE387" s="259"/>
      <c r="ALF387" s="259"/>
      <c r="ALG387" s="259"/>
      <c r="ALH387" s="259"/>
      <c r="ALI387" s="259"/>
      <c r="ALJ387" s="259"/>
      <c r="ALK387" s="259"/>
      <c r="ALL387" s="259"/>
      <c r="ALM387" s="259"/>
      <c r="ALN387" s="259"/>
      <c r="ALO387" s="259"/>
      <c r="ALP387" s="259"/>
      <c r="ALQ387" s="259"/>
      <c r="ALR387" s="259"/>
      <c r="ALS387" s="259"/>
      <c r="ALT387" s="259"/>
      <c r="ALU387" s="259"/>
      <c r="ALV387" s="259"/>
      <c r="ALW387" s="259"/>
      <c r="ALX387" s="259"/>
      <c r="ALY387" s="259"/>
      <c r="ALZ387" s="259"/>
      <c r="AMA387" s="259"/>
      <c r="AMB387" s="259"/>
      <c r="AMC387" s="259"/>
      <c r="AMD387" s="259"/>
      <c r="AME387" s="259"/>
      <c r="AMF387" s="259"/>
      <c r="AMG387" s="259"/>
      <c r="AMH387" s="259"/>
      <c r="AMI387" s="259"/>
      <c r="AMJ387" s="259"/>
    </row>
    <row r="388" spans="1:1024" s="258" customFormat="1" ht="16.350000000000001" customHeight="1">
      <c r="A388" s="477"/>
      <c r="B388" s="259"/>
      <c r="C388" s="259"/>
      <c r="D388" s="259"/>
      <c r="E388" s="259"/>
      <c r="F388" s="259"/>
      <c r="G388" s="259"/>
      <c r="H388" s="259"/>
      <c r="I388" s="523"/>
      <c r="J388" s="523"/>
      <c r="K388" s="523"/>
      <c r="L388" s="523"/>
      <c r="M388" s="523"/>
      <c r="N388" s="523"/>
      <c r="O388" s="523"/>
      <c r="P388" s="523"/>
      <c r="Q388" s="523"/>
      <c r="R388" s="524"/>
      <c r="S388" s="523"/>
      <c r="T388" s="523"/>
      <c r="U388" s="523"/>
      <c r="V388" s="523"/>
      <c r="W388" s="523"/>
      <c r="X388" s="523"/>
      <c r="Y388" s="523"/>
      <c r="Z388" s="259"/>
      <c r="AA388" s="259"/>
      <c r="AB388" s="259"/>
      <c r="AC388" s="259"/>
      <c r="AD388" s="259"/>
      <c r="AE388" s="259"/>
      <c r="AF388" s="259"/>
      <c r="AG388" s="259"/>
      <c r="AH388" s="259"/>
      <c r="AI388" s="259"/>
      <c r="AJ388" s="259"/>
      <c r="AK388" s="259"/>
      <c r="AL388" s="259"/>
      <c r="AM388" s="259"/>
      <c r="AN388" s="259"/>
      <c r="AO388" s="259"/>
      <c r="AP388" s="259"/>
      <c r="AQ388" s="259"/>
      <c r="AR388" s="259"/>
      <c r="AS388" s="259"/>
      <c r="AT388" s="259"/>
      <c r="AU388" s="259"/>
      <c r="AV388" s="259"/>
      <c r="AW388" s="259"/>
      <c r="AX388" s="259"/>
      <c r="AY388" s="259"/>
      <c r="AZ388" s="259"/>
      <c r="BA388" s="259"/>
      <c r="BB388" s="259"/>
      <c r="BC388" s="259"/>
      <c r="BD388" s="259"/>
      <c r="BE388" s="259"/>
      <c r="BF388" s="259"/>
      <c r="BG388" s="259"/>
      <c r="BH388" s="259"/>
      <c r="BI388" s="259"/>
      <c r="BJ388" s="259"/>
      <c r="BK388" s="259"/>
      <c r="BL388" s="259"/>
      <c r="BM388" s="259"/>
      <c r="BN388" s="259"/>
      <c r="BO388" s="259"/>
      <c r="BP388" s="259"/>
      <c r="BQ388" s="259"/>
      <c r="BR388" s="259"/>
      <c r="BS388" s="259"/>
      <c r="BT388" s="259"/>
      <c r="BU388" s="259"/>
      <c r="BV388" s="259"/>
      <c r="BW388" s="259"/>
      <c r="BX388" s="259"/>
      <c r="BY388" s="259"/>
      <c r="BZ388" s="259"/>
      <c r="CA388" s="259"/>
      <c r="CB388" s="259"/>
      <c r="CC388" s="259"/>
      <c r="CD388" s="259"/>
      <c r="CE388" s="259"/>
      <c r="CF388" s="259"/>
      <c r="CG388" s="259"/>
      <c r="CH388" s="259"/>
      <c r="CI388" s="259"/>
      <c r="CJ388" s="259"/>
      <c r="CK388" s="259"/>
      <c r="CL388" s="259"/>
      <c r="CM388" s="259"/>
      <c r="CN388" s="259"/>
      <c r="CO388" s="259"/>
      <c r="CP388" s="259"/>
      <c r="CQ388" s="259"/>
      <c r="CR388" s="259"/>
      <c r="CS388" s="259"/>
      <c r="CT388" s="259"/>
      <c r="CU388" s="259"/>
      <c r="CV388" s="259"/>
      <c r="CW388" s="259"/>
      <c r="CX388" s="259"/>
      <c r="CY388" s="259"/>
      <c r="CZ388" s="259"/>
      <c r="DA388" s="259"/>
      <c r="DB388" s="259"/>
      <c r="DC388" s="259"/>
      <c r="DD388" s="259"/>
      <c r="DE388" s="259"/>
      <c r="DF388" s="259"/>
      <c r="DG388" s="259"/>
      <c r="DH388" s="259"/>
      <c r="DI388" s="259"/>
      <c r="DJ388" s="259"/>
      <c r="DK388" s="259"/>
      <c r="DL388" s="259"/>
      <c r="DM388" s="259"/>
      <c r="DN388" s="259"/>
      <c r="DO388" s="259"/>
      <c r="DP388" s="259"/>
      <c r="DQ388" s="259"/>
      <c r="DR388" s="259"/>
      <c r="DS388" s="259"/>
      <c r="DT388" s="259"/>
      <c r="DU388" s="259"/>
      <c r="DV388" s="259"/>
      <c r="DW388" s="259"/>
      <c r="DX388" s="259"/>
      <c r="DY388" s="259"/>
      <c r="DZ388" s="259"/>
      <c r="EA388" s="259"/>
      <c r="EB388" s="259"/>
      <c r="EC388" s="259"/>
      <c r="ED388" s="259"/>
      <c r="EE388" s="259"/>
      <c r="EF388" s="259"/>
      <c r="EG388" s="259"/>
      <c r="EH388" s="259"/>
      <c r="EI388" s="259"/>
      <c r="EJ388" s="259"/>
      <c r="EK388" s="259"/>
      <c r="EL388" s="259"/>
      <c r="EM388" s="259"/>
      <c r="EN388" s="259"/>
      <c r="EO388" s="259"/>
      <c r="EP388" s="259"/>
      <c r="EQ388" s="259"/>
      <c r="ER388" s="259"/>
      <c r="ES388" s="259"/>
      <c r="ET388" s="259"/>
      <c r="EU388" s="259"/>
      <c r="EV388" s="259"/>
      <c r="EW388" s="259"/>
      <c r="EX388" s="259"/>
      <c r="EY388" s="259"/>
      <c r="EZ388" s="259"/>
      <c r="FA388" s="259"/>
      <c r="FB388" s="259"/>
      <c r="FC388" s="259"/>
      <c r="FD388" s="259"/>
      <c r="FE388" s="259"/>
      <c r="FF388" s="259"/>
      <c r="FG388" s="259"/>
      <c r="FH388" s="259"/>
      <c r="FI388" s="259"/>
      <c r="FJ388" s="259"/>
      <c r="FK388" s="259"/>
      <c r="FL388" s="259"/>
      <c r="FM388" s="259"/>
      <c r="FN388" s="259"/>
      <c r="FO388" s="259"/>
      <c r="FP388" s="259"/>
      <c r="FQ388" s="259"/>
      <c r="FR388" s="259"/>
      <c r="FS388" s="259"/>
      <c r="FT388" s="259"/>
      <c r="FU388" s="259"/>
      <c r="FV388" s="259"/>
      <c r="FW388" s="259"/>
      <c r="FX388" s="259"/>
      <c r="FY388" s="259"/>
      <c r="FZ388" s="259"/>
      <c r="GA388" s="259"/>
      <c r="GB388" s="259"/>
      <c r="GC388" s="259"/>
      <c r="GD388" s="259"/>
      <c r="GE388" s="259"/>
      <c r="GF388" s="259"/>
      <c r="GG388" s="259"/>
      <c r="GH388" s="259"/>
      <c r="GI388" s="259"/>
      <c r="GJ388" s="259"/>
      <c r="GK388" s="259"/>
      <c r="GL388" s="259"/>
      <c r="GM388" s="259"/>
      <c r="GN388" s="259"/>
      <c r="GO388" s="259"/>
      <c r="GP388" s="259"/>
      <c r="GQ388" s="259"/>
      <c r="GR388" s="259"/>
      <c r="GS388" s="259"/>
      <c r="GT388" s="259"/>
      <c r="GU388" s="259"/>
      <c r="GV388" s="259"/>
      <c r="GW388" s="259"/>
      <c r="GX388" s="259"/>
      <c r="GY388" s="259"/>
      <c r="GZ388" s="259"/>
      <c r="HA388" s="259"/>
      <c r="HB388" s="259"/>
      <c r="HC388" s="259"/>
      <c r="HD388" s="259"/>
      <c r="HE388" s="259"/>
      <c r="HF388" s="259"/>
      <c r="HG388" s="259"/>
      <c r="HH388" s="259"/>
      <c r="HI388" s="259"/>
      <c r="HJ388" s="259"/>
      <c r="HK388" s="259"/>
      <c r="HL388" s="259"/>
      <c r="HM388" s="259"/>
      <c r="HN388" s="259"/>
      <c r="HO388" s="259"/>
      <c r="HP388" s="259"/>
      <c r="HQ388" s="259"/>
      <c r="HR388" s="259"/>
      <c r="HS388" s="259"/>
      <c r="HT388" s="259"/>
      <c r="HU388" s="259"/>
      <c r="HV388" s="259"/>
      <c r="HW388" s="259"/>
      <c r="HX388" s="259"/>
      <c r="HY388" s="259"/>
      <c r="HZ388" s="259"/>
      <c r="IA388" s="259"/>
      <c r="IB388" s="259"/>
      <c r="IC388" s="259"/>
      <c r="ID388" s="259"/>
      <c r="IE388" s="259"/>
      <c r="IF388" s="259"/>
      <c r="IG388" s="259"/>
      <c r="IH388" s="259"/>
      <c r="II388" s="259"/>
      <c r="IJ388" s="259"/>
      <c r="IK388" s="259"/>
      <c r="IL388" s="259"/>
      <c r="IM388" s="259"/>
      <c r="IN388" s="259"/>
      <c r="IO388" s="259"/>
      <c r="IP388" s="259"/>
      <c r="IQ388" s="259"/>
      <c r="IR388" s="259"/>
      <c r="IS388" s="259"/>
      <c r="IT388" s="259"/>
      <c r="IU388" s="259"/>
      <c r="IV388" s="259"/>
      <c r="IW388" s="259"/>
      <c r="IX388" s="259"/>
      <c r="IY388" s="259"/>
      <c r="IZ388" s="259"/>
      <c r="JA388" s="259"/>
      <c r="JB388" s="259"/>
      <c r="JC388" s="259"/>
      <c r="JD388" s="259"/>
      <c r="JE388" s="259"/>
      <c r="JF388" s="259"/>
      <c r="JG388" s="259"/>
      <c r="JH388" s="259"/>
      <c r="JI388" s="259"/>
      <c r="JJ388" s="259"/>
      <c r="JK388" s="259"/>
      <c r="JL388" s="259"/>
      <c r="JM388" s="259"/>
      <c r="JN388" s="259"/>
      <c r="JO388" s="259"/>
      <c r="JP388" s="259"/>
      <c r="JQ388" s="259"/>
      <c r="JR388" s="259"/>
      <c r="JS388" s="259"/>
      <c r="JT388" s="259"/>
      <c r="JU388" s="259"/>
      <c r="JV388" s="259"/>
      <c r="JW388" s="259"/>
      <c r="JX388" s="259"/>
      <c r="JY388" s="259"/>
      <c r="JZ388" s="259"/>
      <c r="KA388" s="259"/>
      <c r="KB388" s="259"/>
      <c r="KC388" s="259"/>
      <c r="KD388" s="259"/>
      <c r="KE388" s="259"/>
      <c r="KF388" s="259"/>
      <c r="KG388" s="259"/>
      <c r="KH388" s="259"/>
      <c r="KI388" s="259"/>
      <c r="KJ388" s="259"/>
      <c r="KK388" s="259"/>
      <c r="KL388" s="259"/>
      <c r="KM388" s="259"/>
      <c r="KN388" s="259"/>
      <c r="KO388" s="259"/>
      <c r="KP388" s="259"/>
      <c r="KQ388" s="259"/>
      <c r="KR388" s="259"/>
      <c r="KS388" s="259"/>
      <c r="KT388" s="259"/>
      <c r="KU388" s="259"/>
      <c r="KV388" s="259"/>
      <c r="KW388" s="259"/>
      <c r="KX388" s="259"/>
      <c r="KY388" s="259"/>
      <c r="KZ388" s="259"/>
      <c r="LA388" s="259"/>
      <c r="LB388" s="259"/>
      <c r="LC388" s="259"/>
      <c r="LD388" s="259"/>
      <c r="LE388" s="259"/>
      <c r="LF388" s="259"/>
      <c r="LG388" s="259"/>
      <c r="LH388" s="259"/>
      <c r="LI388" s="259"/>
      <c r="LJ388" s="259"/>
      <c r="LK388" s="259"/>
      <c r="LL388" s="259"/>
      <c r="LM388" s="259"/>
      <c r="LN388" s="259"/>
      <c r="LO388" s="259"/>
      <c r="LP388" s="259"/>
      <c r="LQ388" s="259"/>
      <c r="LR388" s="259"/>
      <c r="LS388" s="259"/>
      <c r="LT388" s="259"/>
      <c r="LU388" s="259"/>
      <c r="LV388" s="259"/>
      <c r="LW388" s="259"/>
      <c r="LX388" s="259"/>
      <c r="LY388" s="259"/>
      <c r="LZ388" s="259"/>
      <c r="MA388" s="259"/>
      <c r="MB388" s="259"/>
      <c r="MC388" s="259"/>
      <c r="MD388" s="259"/>
      <c r="ME388" s="259"/>
      <c r="MF388" s="259"/>
      <c r="MG388" s="259"/>
      <c r="MH388" s="259"/>
      <c r="MI388" s="259"/>
      <c r="MJ388" s="259"/>
      <c r="MK388" s="259"/>
      <c r="ML388" s="259"/>
      <c r="MM388" s="259"/>
      <c r="MN388" s="259"/>
      <c r="MO388" s="259"/>
      <c r="MP388" s="259"/>
      <c r="MQ388" s="259"/>
      <c r="MR388" s="259"/>
      <c r="MS388" s="259"/>
      <c r="MT388" s="259"/>
      <c r="MU388" s="259"/>
      <c r="MV388" s="259"/>
      <c r="MW388" s="259"/>
      <c r="MX388" s="259"/>
      <c r="MY388" s="259"/>
      <c r="MZ388" s="259"/>
      <c r="NA388" s="259"/>
      <c r="NB388" s="259"/>
      <c r="NC388" s="259"/>
      <c r="ND388" s="259"/>
      <c r="NE388" s="259"/>
      <c r="NF388" s="259"/>
      <c r="NG388" s="259"/>
      <c r="NH388" s="259"/>
      <c r="NI388" s="259"/>
      <c r="NJ388" s="259"/>
      <c r="NK388" s="259"/>
      <c r="NL388" s="259"/>
      <c r="NM388" s="259"/>
      <c r="NN388" s="259"/>
      <c r="NO388" s="259"/>
      <c r="NP388" s="259"/>
      <c r="NQ388" s="259"/>
      <c r="NR388" s="259"/>
      <c r="NS388" s="259"/>
      <c r="NT388" s="259"/>
      <c r="NU388" s="259"/>
      <c r="NV388" s="259"/>
      <c r="NW388" s="259"/>
      <c r="NX388" s="259"/>
      <c r="NY388" s="259"/>
      <c r="NZ388" s="259"/>
      <c r="OA388" s="259"/>
      <c r="OB388" s="259"/>
      <c r="OC388" s="259"/>
      <c r="OD388" s="259"/>
      <c r="OE388" s="259"/>
      <c r="OF388" s="259"/>
      <c r="OG388" s="259"/>
      <c r="OH388" s="259"/>
      <c r="OI388" s="259"/>
      <c r="OJ388" s="259"/>
      <c r="OK388" s="259"/>
      <c r="OL388" s="259"/>
      <c r="OM388" s="259"/>
      <c r="ON388" s="259"/>
      <c r="OO388" s="259"/>
      <c r="OP388" s="259"/>
      <c r="OQ388" s="259"/>
      <c r="OR388" s="259"/>
      <c r="OS388" s="259"/>
      <c r="OT388" s="259"/>
      <c r="OU388" s="259"/>
      <c r="OV388" s="259"/>
      <c r="OW388" s="259"/>
      <c r="OX388" s="259"/>
      <c r="OY388" s="259"/>
      <c r="OZ388" s="259"/>
      <c r="PA388" s="259"/>
      <c r="PB388" s="259"/>
      <c r="PC388" s="259"/>
      <c r="PD388" s="259"/>
      <c r="PE388" s="259"/>
      <c r="PF388" s="259"/>
      <c r="PG388" s="259"/>
      <c r="PH388" s="259"/>
      <c r="PI388" s="259"/>
      <c r="PJ388" s="259"/>
      <c r="PK388" s="259"/>
      <c r="PL388" s="259"/>
      <c r="PM388" s="259"/>
      <c r="PN388" s="259"/>
      <c r="PO388" s="259"/>
      <c r="PP388" s="259"/>
      <c r="PQ388" s="259"/>
      <c r="PR388" s="259"/>
      <c r="PS388" s="259"/>
      <c r="PT388" s="259"/>
      <c r="PU388" s="259"/>
      <c r="PV388" s="259"/>
      <c r="PW388" s="259"/>
      <c r="PX388" s="259"/>
      <c r="PY388" s="259"/>
      <c r="PZ388" s="259"/>
      <c r="QA388" s="259"/>
      <c r="QB388" s="259"/>
      <c r="QC388" s="259"/>
      <c r="QD388" s="259"/>
      <c r="QE388" s="259"/>
      <c r="QF388" s="259"/>
      <c r="QG388" s="259"/>
      <c r="QH388" s="259"/>
      <c r="QI388" s="259"/>
      <c r="QJ388" s="259"/>
      <c r="QK388" s="259"/>
      <c r="QL388" s="259"/>
      <c r="QM388" s="259"/>
      <c r="QN388" s="259"/>
      <c r="QO388" s="259"/>
      <c r="QP388" s="259"/>
      <c r="QQ388" s="259"/>
      <c r="QR388" s="259"/>
      <c r="QS388" s="259"/>
      <c r="QT388" s="259"/>
      <c r="QU388" s="259"/>
      <c r="QV388" s="259"/>
      <c r="QW388" s="259"/>
      <c r="QX388" s="259"/>
      <c r="QY388" s="259"/>
      <c r="QZ388" s="259"/>
      <c r="RA388" s="259"/>
      <c r="RB388" s="259"/>
      <c r="RC388" s="259"/>
      <c r="RD388" s="259"/>
      <c r="RE388" s="259"/>
      <c r="RF388" s="259"/>
      <c r="RG388" s="259"/>
      <c r="RH388" s="259"/>
      <c r="RI388" s="259"/>
      <c r="RJ388" s="259"/>
      <c r="RK388" s="259"/>
      <c r="RL388" s="259"/>
      <c r="RM388" s="259"/>
      <c r="RN388" s="259"/>
      <c r="RO388" s="259"/>
      <c r="RP388" s="259"/>
      <c r="RQ388" s="259"/>
      <c r="RR388" s="259"/>
      <c r="RS388" s="259"/>
      <c r="RT388" s="259"/>
      <c r="RU388" s="259"/>
      <c r="RV388" s="259"/>
      <c r="RW388" s="259"/>
      <c r="RX388" s="259"/>
      <c r="RY388" s="259"/>
      <c r="RZ388" s="259"/>
      <c r="SA388" s="259"/>
      <c r="SB388" s="259"/>
      <c r="SC388" s="259"/>
      <c r="SD388" s="259"/>
      <c r="SE388" s="259"/>
      <c r="SF388" s="259"/>
      <c r="SG388" s="259"/>
      <c r="SH388" s="259"/>
      <c r="SI388" s="259"/>
      <c r="SJ388" s="259"/>
      <c r="SK388" s="259"/>
      <c r="SL388" s="259"/>
      <c r="SM388" s="259"/>
      <c r="SN388" s="259"/>
      <c r="SO388" s="259"/>
      <c r="SP388" s="259"/>
      <c r="SQ388" s="259"/>
      <c r="SR388" s="259"/>
      <c r="SS388" s="259"/>
      <c r="ST388" s="259"/>
      <c r="SU388" s="259"/>
      <c r="SV388" s="259"/>
      <c r="SW388" s="259"/>
      <c r="SX388" s="259"/>
      <c r="SY388" s="259"/>
      <c r="SZ388" s="259"/>
      <c r="TA388" s="259"/>
      <c r="TB388" s="259"/>
      <c r="TC388" s="259"/>
      <c r="TD388" s="259"/>
      <c r="TE388" s="259"/>
      <c r="TF388" s="259"/>
      <c r="TG388" s="259"/>
      <c r="TH388" s="259"/>
      <c r="TI388" s="259"/>
      <c r="TJ388" s="259"/>
      <c r="TK388" s="259"/>
      <c r="TL388" s="259"/>
      <c r="TM388" s="259"/>
      <c r="TN388" s="259"/>
      <c r="TO388" s="259"/>
      <c r="TP388" s="259"/>
      <c r="TQ388" s="259"/>
      <c r="TR388" s="259"/>
      <c r="TS388" s="259"/>
      <c r="TT388" s="259"/>
      <c r="TU388" s="259"/>
      <c r="TV388" s="259"/>
      <c r="TW388" s="259"/>
      <c r="TX388" s="259"/>
      <c r="TY388" s="259"/>
      <c r="TZ388" s="259"/>
      <c r="UA388" s="259"/>
      <c r="UB388" s="259"/>
      <c r="UC388" s="259"/>
      <c r="UD388" s="259"/>
      <c r="UE388" s="259"/>
      <c r="UF388" s="259"/>
      <c r="UG388" s="259"/>
      <c r="UH388" s="259"/>
      <c r="UI388" s="259"/>
      <c r="UJ388" s="259"/>
      <c r="UK388" s="259"/>
      <c r="UL388" s="259"/>
      <c r="UM388" s="259"/>
      <c r="UN388" s="259"/>
      <c r="UO388" s="259"/>
      <c r="UP388" s="259"/>
      <c r="UQ388" s="259"/>
      <c r="UR388" s="259"/>
      <c r="US388" s="259"/>
      <c r="UT388" s="259"/>
      <c r="UU388" s="259"/>
      <c r="UV388" s="259"/>
      <c r="UW388" s="259"/>
      <c r="UX388" s="259"/>
      <c r="UY388" s="259"/>
      <c r="UZ388" s="259"/>
      <c r="VA388" s="259"/>
      <c r="VB388" s="259"/>
      <c r="VC388" s="259"/>
      <c r="VD388" s="259"/>
      <c r="VE388" s="259"/>
      <c r="VF388" s="259"/>
      <c r="VG388" s="259"/>
      <c r="VH388" s="259"/>
      <c r="VI388" s="259"/>
      <c r="VJ388" s="259"/>
      <c r="VK388" s="259"/>
      <c r="VL388" s="259"/>
      <c r="VM388" s="259"/>
      <c r="VN388" s="259"/>
      <c r="VO388" s="259"/>
      <c r="VP388" s="259"/>
      <c r="VQ388" s="259"/>
      <c r="VR388" s="259"/>
      <c r="VS388" s="259"/>
      <c r="VT388" s="259"/>
      <c r="VU388" s="259"/>
      <c r="VV388" s="259"/>
      <c r="VW388" s="259"/>
      <c r="VX388" s="259"/>
      <c r="VY388" s="259"/>
      <c r="VZ388" s="259"/>
      <c r="WA388" s="259"/>
      <c r="WB388" s="259"/>
      <c r="WC388" s="259"/>
      <c r="WD388" s="259"/>
      <c r="WE388" s="259"/>
      <c r="WF388" s="259"/>
      <c r="WG388" s="259"/>
      <c r="WH388" s="259"/>
      <c r="WI388" s="259"/>
      <c r="WJ388" s="259"/>
      <c r="WK388" s="259"/>
      <c r="WL388" s="259"/>
      <c r="WM388" s="259"/>
      <c r="WN388" s="259"/>
      <c r="WO388" s="259"/>
      <c r="WP388" s="259"/>
      <c r="WQ388" s="259"/>
      <c r="WR388" s="259"/>
      <c r="WS388" s="259"/>
      <c r="WT388" s="259"/>
      <c r="WU388" s="259"/>
      <c r="WV388" s="259"/>
      <c r="WW388" s="259"/>
      <c r="WX388" s="259"/>
      <c r="WY388" s="259"/>
      <c r="WZ388" s="259"/>
      <c r="XA388" s="259"/>
      <c r="XB388" s="259"/>
      <c r="XC388" s="259"/>
      <c r="XD388" s="259"/>
      <c r="XE388" s="259"/>
      <c r="XF388" s="259"/>
      <c r="XG388" s="259"/>
      <c r="XH388" s="259"/>
      <c r="XI388" s="259"/>
      <c r="XJ388" s="259"/>
      <c r="XK388" s="259"/>
      <c r="XL388" s="259"/>
      <c r="XM388" s="259"/>
      <c r="XN388" s="259"/>
      <c r="XO388" s="259"/>
      <c r="XP388" s="259"/>
      <c r="XQ388" s="259"/>
      <c r="XR388" s="259"/>
      <c r="XS388" s="259"/>
      <c r="XT388" s="259"/>
      <c r="XU388" s="259"/>
      <c r="XV388" s="259"/>
      <c r="XW388" s="259"/>
      <c r="XX388" s="259"/>
      <c r="XY388" s="259"/>
      <c r="XZ388" s="259"/>
      <c r="YA388" s="259"/>
      <c r="YB388" s="259"/>
      <c r="YC388" s="259"/>
      <c r="YD388" s="259"/>
      <c r="YE388" s="259"/>
      <c r="YF388" s="259"/>
      <c r="YG388" s="259"/>
      <c r="YH388" s="259"/>
      <c r="YI388" s="259"/>
      <c r="YJ388" s="259"/>
      <c r="YK388" s="259"/>
      <c r="YL388" s="259"/>
      <c r="YM388" s="259"/>
      <c r="YN388" s="259"/>
      <c r="YO388" s="259"/>
      <c r="YP388" s="259"/>
      <c r="YQ388" s="259"/>
      <c r="YR388" s="259"/>
      <c r="YS388" s="259"/>
      <c r="YT388" s="259"/>
      <c r="YU388" s="259"/>
      <c r="YV388" s="259"/>
      <c r="YW388" s="259"/>
      <c r="YX388" s="259"/>
      <c r="YY388" s="259"/>
      <c r="YZ388" s="259"/>
      <c r="ZA388" s="259"/>
      <c r="ZB388" s="259"/>
      <c r="ZC388" s="259"/>
      <c r="ZD388" s="259"/>
      <c r="ZE388" s="259"/>
      <c r="ZF388" s="259"/>
      <c r="ZG388" s="259"/>
      <c r="ZH388" s="259"/>
      <c r="ZI388" s="259"/>
      <c r="ZJ388" s="259"/>
      <c r="ZK388" s="259"/>
      <c r="ZL388" s="259"/>
      <c r="ZM388" s="259"/>
      <c r="ZN388" s="259"/>
      <c r="ZO388" s="259"/>
      <c r="ZP388" s="259"/>
      <c r="ZQ388" s="259"/>
      <c r="ZR388" s="259"/>
      <c r="ZS388" s="259"/>
      <c r="ZT388" s="259"/>
      <c r="ZU388" s="259"/>
      <c r="ZV388" s="259"/>
      <c r="ZW388" s="259"/>
      <c r="ZX388" s="259"/>
      <c r="ZY388" s="259"/>
      <c r="ZZ388" s="259"/>
      <c r="AAA388" s="259"/>
      <c r="AAB388" s="259"/>
      <c r="AAC388" s="259"/>
      <c r="AAD388" s="259"/>
      <c r="AAE388" s="259"/>
      <c r="AAF388" s="259"/>
      <c r="AAG388" s="259"/>
      <c r="AAH388" s="259"/>
      <c r="AAI388" s="259"/>
      <c r="AAJ388" s="259"/>
      <c r="AAK388" s="259"/>
      <c r="AAL388" s="259"/>
      <c r="AAM388" s="259"/>
      <c r="AAN388" s="259"/>
      <c r="AAO388" s="259"/>
      <c r="AAP388" s="259"/>
      <c r="AAQ388" s="259"/>
      <c r="AAR388" s="259"/>
      <c r="AAS388" s="259"/>
      <c r="AAT388" s="259"/>
      <c r="AAU388" s="259"/>
      <c r="AAV388" s="259"/>
      <c r="AAW388" s="259"/>
      <c r="AAX388" s="259"/>
      <c r="AAY388" s="259"/>
      <c r="AAZ388" s="259"/>
      <c r="ABA388" s="259"/>
      <c r="ABB388" s="259"/>
      <c r="ABC388" s="259"/>
      <c r="ABD388" s="259"/>
      <c r="ABE388" s="259"/>
      <c r="ABF388" s="259"/>
      <c r="ABG388" s="259"/>
      <c r="ABH388" s="259"/>
      <c r="ABI388" s="259"/>
      <c r="ABJ388" s="259"/>
      <c r="ABK388" s="259"/>
      <c r="ABL388" s="259"/>
      <c r="ABM388" s="259"/>
      <c r="ABN388" s="259"/>
      <c r="ABO388" s="259"/>
      <c r="ABP388" s="259"/>
      <c r="ABQ388" s="259"/>
      <c r="ABR388" s="259"/>
      <c r="ABS388" s="259"/>
      <c r="ABT388" s="259"/>
      <c r="ABU388" s="259"/>
      <c r="ABV388" s="259"/>
      <c r="ABW388" s="259"/>
      <c r="ABX388" s="259"/>
      <c r="ABY388" s="259"/>
      <c r="ABZ388" s="259"/>
      <c r="ACA388" s="259"/>
      <c r="ACB388" s="259"/>
      <c r="ACC388" s="259"/>
      <c r="ACD388" s="259"/>
      <c r="ACE388" s="259"/>
      <c r="ACF388" s="259"/>
      <c r="ACG388" s="259"/>
      <c r="ACH388" s="259"/>
      <c r="ACI388" s="259"/>
      <c r="ACJ388" s="259"/>
      <c r="ACK388" s="259"/>
      <c r="ACL388" s="259"/>
      <c r="ACM388" s="259"/>
      <c r="ACN388" s="259"/>
      <c r="ACO388" s="259"/>
      <c r="ACP388" s="259"/>
      <c r="ACQ388" s="259"/>
      <c r="ACR388" s="259"/>
      <c r="ACS388" s="259"/>
      <c r="ACT388" s="259"/>
      <c r="ACU388" s="259"/>
      <c r="ACV388" s="259"/>
      <c r="ACW388" s="259"/>
      <c r="ACX388" s="259"/>
      <c r="ACY388" s="259"/>
      <c r="ACZ388" s="259"/>
      <c r="ADA388" s="259"/>
      <c r="ADB388" s="259"/>
      <c r="ADC388" s="259"/>
      <c r="ADD388" s="259"/>
      <c r="ADE388" s="259"/>
      <c r="ADF388" s="259"/>
      <c r="ADG388" s="259"/>
      <c r="ADH388" s="259"/>
      <c r="ADI388" s="259"/>
      <c r="ADJ388" s="259"/>
      <c r="ADK388" s="259"/>
      <c r="ADL388" s="259"/>
      <c r="ADM388" s="259"/>
      <c r="ADN388" s="259"/>
      <c r="ADO388" s="259"/>
      <c r="ADP388" s="259"/>
      <c r="ADQ388" s="259"/>
      <c r="ADR388" s="259"/>
      <c r="ADS388" s="259"/>
      <c r="ADT388" s="259"/>
      <c r="ADU388" s="259"/>
      <c r="ADV388" s="259"/>
      <c r="ADW388" s="259"/>
      <c r="ADX388" s="259"/>
      <c r="ADY388" s="259"/>
      <c r="ADZ388" s="259"/>
      <c r="AEA388" s="259"/>
      <c r="AEB388" s="259"/>
      <c r="AEC388" s="259"/>
      <c r="AED388" s="259"/>
      <c r="AEE388" s="259"/>
      <c r="AEF388" s="259"/>
      <c r="AEG388" s="259"/>
      <c r="AEH388" s="259"/>
      <c r="AEI388" s="259"/>
      <c r="AEJ388" s="259"/>
      <c r="AEK388" s="259"/>
      <c r="AEL388" s="259"/>
      <c r="AEM388" s="259"/>
      <c r="AEN388" s="259"/>
      <c r="AEO388" s="259"/>
      <c r="AEP388" s="259"/>
      <c r="AEQ388" s="259"/>
      <c r="AER388" s="259"/>
      <c r="AES388" s="259"/>
      <c r="AET388" s="259"/>
      <c r="AEU388" s="259"/>
      <c r="AEV388" s="259"/>
      <c r="AEW388" s="259"/>
      <c r="AEX388" s="259"/>
      <c r="AEY388" s="259"/>
      <c r="AEZ388" s="259"/>
      <c r="AFA388" s="259"/>
      <c r="AFB388" s="259"/>
      <c r="AFC388" s="259"/>
      <c r="AFD388" s="259"/>
      <c r="AFE388" s="259"/>
      <c r="AFF388" s="259"/>
      <c r="AFG388" s="259"/>
      <c r="AFH388" s="259"/>
      <c r="AFI388" s="259"/>
      <c r="AFJ388" s="259"/>
      <c r="AFK388" s="259"/>
      <c r="AFL388" s="259"/>
      <c r="AFM388" s="259"/>
      <c r="AFN388" s="259"/>
      <c r="AFO388" s="259"/>
      <c r="AFP388" s="259"/>
      <c r="AFQ388" s="259"/>
      <c r="AFR388" s="259"/>
      <c r="AFS388" s="259"/>
      <c r="AFT388" s="259"/>
      <c r="AFU388" s="259"/>
      <c r="AFV388" s="259"/>
      <c r="AFW388" s="259"/>
      <c r="AFX388" s="259"/>
      <c r="AFY388" s="259"/>
      <c r="AFZ388" s="259"/>
      <c r="AGA388" s="259"/>
      <c r="AGB388" s="259"/>
      <c r="AGC388" s="259"/>
      <c r="AGD388" s="259"/>
      <c r="AGE388" s="259"/>
      <c r="AGF388" s="259"/>
      <c r="AGG388" s="259"/>
      <c r="AGH388" s="259"/>
      <c r="AGI388" s="259"/>
      <c r="AGJ388" s="259"/>
      <c r="AGK388" s="259"/>
      <c r="AGL388" s="259"/>
      <c r="AGM388" s="259"/>
      <c r="AGN388" s="259"/>
      <c r="AGO388" s="259"/>
      <c r="AGP388" s="259"/>
      <c r="AGQ388" s="259"/>
      <c r="AGR388" s="259"/>
      <c r="AGS388" s="259"/>
      <c r="AGT388" s="259"/>
      <c r="AGU388" s="259"/>
      <c r="AGV388" s="259"/>
      <c r="AGW388" s="259"/>
      <c r="AGX388" s="259"/>
      <c r="AGY388" s="259"/>
      <c r="AGZ388" s="259"/>
      <c r="AHA388" s="259"/>
      <c r="AHB388" s="259"/>
      <c r="AHC388" s="259"/>
      <c r="AHD388" s="259"/>
      <c r="AHE388" s="259"/>
      <c r="AHF388" s="259"/>
      <c r="AHG388" s="259"/>
      <c r="AHH388" s="259"/>
      <c r="AHI388" s="259"/>
      <c r="AHJ388" s="259"/>
      <c r="AHK388" s="259"/>
      <c r="AHL388" s="259"/>
      <c r="AHM388" s="259"/>
      <c r="AHN388" s="259"/>
      <c r="AHO388" s="259"/>
      <c r="AHP388" s="259"/>
      <c r="AHQ388" s="259"/>
      <c r="AHR388" s="259"/>
      <c r="AHS388" s="259"/>
      <c r="AHT388" s="259"/>
      <c r="AHU388" s="259"/>
      <c r="AHV388" s="259"/>
      <c r="AHW388" s="259"/>
      <c r="AHX388" s="259"/>
      <c r="AHY388" s="259"/>
      <c r="AHZ388" s="259"/>
      <c r="AIA388" s="259"/>
      <c r="AIB388" s="259"/>
      <c r="AIC388" s="259"/>
      <c r="AID388" s="259"/>
      <c r="AIE388" s="259"/>
      <c r="AIF388" s="259"/>
      <c r="AIG388" s="259"/>
      <c r="AIH388" s="259"/>
      <c r="AII388" s="259"/>
      <c r="AIJ388" s="259"/>
      <c r="AIK388" s="259"/>
      <c r="AIL388" s="259"/>
      <c r="AIM388" s="259"/>
      <c r="AIN388" s="259"/>
      <c r="AIO388" s="259"/>
      <c r="AIP388" s="259"/>
      <c r="AIQ388" s="259"/>
      <c r="AIR388" s="259"/>
      <c r="AIS388" s="259"/>
      <c r="AIT388" s="259"/>
      <c r="AIU388" s="259"/>
      <c r="AIV388" s="259"/>
      <c r="AIW388" s="259"/>
      <c r="AIX388" s="259"/>
      <c r="AIY388" s="259"/>
      <c r="AIZ388" s="259"/>
      <c r="AJA388" s="259"/>
      <c r="AJB388" s="259"/>
      <c r="AJC388" s="259"/>
      <c r="AJD388" s="259"/>
      <c r="AJE388" s="259"/>
      <c r="AJF388" s="259"/>
      <c r="AJG388" s="259"/>
      <c r="AJH388" s="259"/>
      <c r="AJI388" s="259"/>
      <c r="AJJ388" s="259"/>
      <c r="AJK388" s="259"/>
      <c r="AJL388" s="259"/>
      <c r="AJM388" s="259"/>
      <c r="AJN388" s="259"/>
      <c r="AJO388" s="259"/>
      <c r="AJP388" s="259"/>
      <c r="AJQ388" s="259"/>
      <c r="AJR388" s="259"/>
      <c r="AJS388" s="259"/>
      <c r="AJT388" s="259"/>
      <c r="AJU388" s="259"/>
      <c r="AJV388" s="259"/>
      <c r="AJW388" s="259"/>
      <c r="AJX388" s="259"/>
      <c r="AJY388" s="259"/>
      <c r="AJZ388" s="259"/>
      <c r="AKA388" s="259"/>
      <c r="AKB388" s="259"/>
      <c r="AKC388" s="259"/>
      <c r="AKD388" s="259"/>
      <c r="AKE388" s="259"/>
      <c r="AKF388" s="259"/>
      <c r="AKG388" s="259"/>
      <c r="AKH388" s="259"/>
      <c r="AKI388" s="259"/>
      <c r="AKJ388" s="259"/>
      <c r="AKK388" s="259"/>
      <c r="AKL388" s="259"/>
      <c r="AKM388" s="259"/>
      <c r="AKN388" s="259"/>
      <c r="AKO388" s="259"/>
      <c r="AKP388" s="259"/>
      <c r="AKQ388" s="259"/>
      <c r="AKR388" s="259"/>
      <c r="AKS388" s="259"/>
      <c r="AKT388" s="259"/>
      <c r="AKU388" s="259"/>
      <c r="AKV388" s="259"/>
      <c r="AKW388" s="259"/>
      <c r="AKX388" s="259"/>
      <c r="AKY388" s="259"/>
      <c r="AKZ388" s="259"/>
      <c r="ALA388" s="259"/>
      <c r="ALB388" s="259"/>
      <c r="ALC388" s="259"/>
      <c r="ALD388" s="259"/>
      <c r="ALE388" s="259"/>
      <c r="ALF388" s="259"/>
      <c r="ALG388" s="259"/>
      <c r="ALH388" s="259"/>
      <c r="ALI388" s="259"/>
      <c r="ALJ388" s="259"/>
      <c r="ALK388" s="259"/>
      <c r="ALL388" s="259"/>
      <c r="ALM388" s="259"/>
      <c r="ALN388" s="259"/>
      <c r="ALO388" s="259"/>
      <c r="ALP388" s="259"/>
      <c r="ALQ388" s="259"/>
      <c r="ALR388" s="259"/>
      <c r="ALS388" s="259"/>
      <c r="ALT388" s="259"/>
      <c r="ALU388" s="259"/>
      <c r="ALV388" s="259"/>
      <c r="ALW388" s="259"/>
      <c r="ALX388" s="259"/>
      <c r="ALY388" s="259"/>
      <c r="ALZ388" s="259"/>
      <c r="AMA388" s="259"/>
      <c r="AMB388" s="259"/>
      <c r="AMC388" s="259"/>
      <c r="AMD388" s="259"/>
      <c r="AME388" s="259"/>
      <c r="AMF388" s="259"/>
      <c r="AMG388" s="259"/>
      <c r="AMH388" s="259"/>
      <c r="AMI388" s="259"/>
      <c r="AMJ388" s="259"/>
    </row>
    <row r="389" spans="1:1024" s="258" customFormat="1" ht="16.350000000000001" customHeight="1">
      <c r="A389" s="477"/>
      <c r="B389" s="259"/>
      <c r="C389" s="259"/>
      <c r="D389" s="259"/>
      <c r="E389" s="259"/>
      <c r="F389" s="259"/>
      <c r="G389" s="259"/>
      <c r="H389" s="259"/>
      <c r="I389" s="523"/>
      <c r="J389" s="523"/>
      <c r="K389" s="523"/>
      <c r="L389" s="523"/>
      <c r="M389" s="523"/>
      <c r="N389" s="523"/>
      <c r="O389" s="523"/>
      <c r="P389" s="523"/>
      <c r="Q389" s="523"/>
      <c r="R389" s="524"/>
      <c r="S389" s="523"/>
      <c r="T389" s="523"/>
      <c r="U389" s="523"/>
      <c r="V389" s="523"/>
      <c r="W389" s="523"/>
      <c r="X389" s="523"/>
      <c r="Y389" s="523"/>
      <c r="Z389" s="259"/>
      <c r="AA389" s="259"/>
      <c r="AB389" s="259"/>
      <c r="AC389" s="259"/>
      <c r="AD389" s="259"/>
      <c r="AE389" s="259"/>
      <c r="AF389" s="259"/>
      <c r="AG389" s="259"/>
      <c r="AH389" s="259"/>
      <c r="AI389" s="259"/>
      <c r="AJ389" s="259"/>
      <c r="AK389" s="259"/>
      <c r="AL389" s="259"/>
      <c r="AM389" s="259"/>
      <c r="AN389" s="259"/>
      <c r="AO389" s="259"/>
      <c r="AP389" s="259"/>
      <c r="AQ389" s="259"/>
      <c r="AR389" s="259"/>
      <c r="AS389" s="259"/>
      <c r="AT389" s="259"/>
      <c r="AU389" s="259"/>
      <c r="AV389" s="259"/>
      <c r="AW389" s="259"/>
      <c r="AX389" s="259"/>
      <c r="AY389" s="259"/>
      <c r="AZ389" s="259"/>
      <c r="BA389" s="259"/>
      <c r="BB389" s="259"/>
      <c r="BC389" s="259"/>
      <c r="BD389" s="259"/>
      <c r="BE389" s="259"/>
      <c r="BF389" s="259"/>
      <c r="BG389" s="259"/>
      <c r="BH389" s="259"/>
      <c r="BI389" s="259"/>
      <c r="BJ389" s="259"/>
      <c r="BK389" s="259"/>
      <c r="BL389" s="259"/>
      <c r="BM389" s="259"/>
      <c r="BN389" s="259"/>
      <c r="BO389" s="259"/>
      <c r="BP389" s="259"/>
      <c r="BQ389" s="259"/>
      <c r="BR389" s="259"/>
      <c r="BS389" s="259"/>
      <c r="BT389" s="259"/>
      <c r="BU389" s="259"/>
      <c r="BV389" s="259"/>
      <c r="BW389" s="259"/>
      <c r="BX389" s="259"/>
      <c r="BY389" s="259"/>
      <c r="BZ389" s="259"/>
      <c r="CA389" s="259"/>
      <c r="CB389" s="259"/>
      <c r="CC389" s="259"/>
      <c r="CD389" s="259"/>
      <c r="CE389" s="259"/>
      <c r="CF389" s="259"/>
      <c r="CG389" s="259"/>
      <c r="CH389" s="259"/>
      <c r="CI389" s="259"/>
      <c r="CJ389" s="259"/>
      <c r="CK389" s="259"/>
      <c r="CL389" s="259"/>
      <c r="CM389" s="259"/>
      <c r="CN389" s="259"/>
      <c r="CO389" s="259"/>
      <c r="CP389" s="259"/>
      <c r="CQ389" s="259"/>
      <c r="CR389" s="259"/>
      <c r="CS389" s="259"/>
      <c r="CT389" s="259"/>
      <c r="CU389" s="259"/>
      <c r="CV389" s="259"/>
      <c r="CW389" s="259"/>
      <c r="CX389" s="259"/>
      <c r="CY389" s="259"/>
      <c r="CZ389" s="259"/>
      <c r="DA389" s="259"/>
      <c r="DB389" s="259"/>
      <c r="DC389" s="259"/>
      <c r="DD389" s="259"/>
      <c r="DE389" s="259"/>
      <c r="DF389" s="259"/>
      <c r="DG389" s="259"/>
      <c r="DH389" s="259"/>
      <c r="DI389" s="259"/>
      <c r="DJ389" s="259"/>
      <c r="DK389" s="259"/>
      <c r="DL389" s="259"/>
      <c r="DM389" s="259"/>
      <c r="DN389" s="259"/>
      <c r="DO389" s="259"/>
      <c r="DP389" s="259"/>
      <c r="DQ389" s="259"/>
      <c r="DR389" s="259"/>
      <c r="DS389" s="259"/>
      <c r="DT389" s="259"/>
      <c r="DU389" s="259"/>
      <c r="DV389" s="259"/>
      <c r="DW389" s="259"/>
      <c r="DX389" s="259"/>
      <c r="DY389" s="259"/>
      <c r="DZ389" s="259"/>
      <c r="EA389" s="259"/>
      <c r="EB389" s="259"/>
      <c r="EC389" s="259"/>
      <c r="ED389" s="259"/>
      <c r="EE389" s="259"/>
      <c r="EF389" s="259"/>
      <c r="EG389" s="259"/>
      <c r="EH389" s="259"/>
      <c r="EI389" s="259"/>
      <c r="EJ389" s="259"/>
      <c r="EK389" s="259"/>
      <c r="EL389" s="259"/>
      <c r="EM389" s="259"/>
      <c r="EN389" s="259"/>
      <c r="EO389" s="259"/>
      <c r="EP389" s="259"/>
      <c r="EQ389" s="259"/>
      <c r="ER389" s="259"/>
      <c r="ES389" s="259"/>
      <c r="ET389" s="259"/>
      <c r="EU389" s="259"/>
      <c r="EV389" s="259"/>
      <c r="EW389" s="259"/>
      <c r="EX389" s="259"/>
      <c r="EY389" s="259"/>
      <c r="EZ389" s="259"/>
      <c r="FA389" s="259"/>
      <c r="FB389" s="259"/>
      <c r="FC389" s="259"/>
      <c r="FD389" s="259"/>
      <c r="FE389" s="259"/>
      <c r="FF389" s="259"/>
      <c r="FG389" s="259"/>
      <c r="FH389" s="259"/>
      <c r="FI389" s="259"/>
      <c r="FJ389" s="259"/>
      <c r="FK389" s="259"/>
      <c r="FL389" s="259"/>
      <c r="FM389" s="259"/>
      <c r="FN389" s="259"/>
      <c r="FO389" s="259"/>
      <c r="FP389" s="259"/>
      <c r="FQ389" s="259"/>
      <c r="FR389" s="259"/>
      <c r="FS389" s="259"/>
      <c r="FT389" s="259"/>
      <c r="FU389" s="259"/>
      <c r="FV389" s="259"/>
      <c r="FW389" s="259"/>
      <c r="FX389" s="259"/>
      <c r="FY389" s="259"/>
      <c r="FZ389" s="259"/>
      <c r="GA389" s="259"/>
      <c r="GB389" s="259"/>
      <c r="GC389" s="259"/>
      <c r="GD389" s="259"/>
      <c r="GE389" s="259"/>
      <c r="GF389" s="259"/>
      <c r="GG389" s="259"/>
      <c r="GH389" s="259"/>
      <c r="GI389" s="259"/>
      <c r="GJ389" s="259"/>
      <c r="GK389" s="259"/>
      <c r="GL389" s="259"/>
      <c r="GM389" s="259"/>
      <c r="GN389" s="259"/>
      <c r="GO389" s="259"/>
      <c r="GP389" s="259"/>
      <c r="GQ389" s="259"/>
      <c r="GR389" s="259"/>
      <c r="GS389" s="259"/>
      <c r="GT389" s="259"/>
      <c r="GU389" s="259"/>
      <c r="GV389" s="259"/>
      <c r="GW389" s="259"/>
      <c r="GX389" s="259"/>
      <c r="GY389" s="259"/>
      <c r="GZ389" s="259"/>
      <c r="HA389" s="259"/>
      <c r="HB389" s="259"/>
      <c r="HC389" s="259"/>
      <c r="HD389" s="259"/>
      <c r="HE389" s="259"/>
      <c r="HF389" s="259"/>
      <c r="HG389" s="259"/>
      <c r="HH389" s="259"/>
      <c r="HI389" s="259"/>
      <c r="HJ389" s="259"/>
      <c r="HK389" s="259"/>
      <c r="HL389" s="259"/>
      <c r="HM389" s="259"/>
      <c r="HN389" s="259"/>
      <c r="HO389" s="259"/>
      <c r="HP389" s="259"/>
      <c r="HQ389" s="259"/>
      <c r="HR389" s="259"/>
      <c r="HS389" s="259"/>
      <c r="HT389" s="259"/>
      <c r="HU389" s="259"/>
      <c r="HV389" s="259"/>
      <c r="HW389" s="259"/>
      <c r="HX389" s="259"/>
      <c r="HY389" s="259"/>
      <c r="HZ389" s="259"/>
      <c r="IA389" s="259"/>
      <c r="IB389" s="259"/>
      <c r="IC389" s="259"/>
      <c r="ID389" s="259"/>
      <c r="IE389" s="259"/>
      <c r="IF389" s="259"/>
      <c r="IG389" s="259"/>
      <c r="IH389" s="259"/>
      <c r="II389" s="259"/>
      <c r="IJ389" s="259"/>
      <c r="IK389" s="259"/>
      <c r="IL389" s="259"/>
      <c r="IM389" s="259"/>
      <c r="IN389" s="259"/>
      <c r="IO389" s="259"/>
      <c r="IP389" s="259"/>
      <c r="IQ389" s="259"/>
      <c r="IR389" s="259"/>
      <c r="IS389" s="259"/>
      <c r="IT389" s="259"/>
      <c r="IU389" s="259"/>
      <c r="IV389" s="259"/>
      <c r="IW389" s="259"/>
      <c r="IX389" s="259"/>
      <c r="IY389" s="259"/>
      <c r="IZ389" s="259"/>
      <c r="JA389" s="259"/>
      <c r="JB389" s="259"/>
      <c r="JC389" s="259"/>
      <c r="JD389" s="259"/>
      <c r="JE389" s="259"/>
      <c r="JF389" s="259"/>
      <c r="JG389" s="259"/>
      <c r="JH389" s="259"/>
      <c r="JI389" s="259"/>
      <c r="JJ389" s="259"/>
      <c r="JK389" s="259"/>
      <c r="JL389" s="259"/>
      <c r="JM389" s="259"/>
      <c r="JN389" s="259"/>
      <c r="JO389" s="259"/>
      <c r="JP389" s="259"/>
      <c r="JQ389" s="259"/>
      <c r="JR389" s="259"/>
      <c r="JS389" s="259"/>
      <c r="JT389" s="259"/>
      <c r="JU389" s="259"/>
      <c r="JV389" s="259"/>
      <c r="JW389" s="259"/>
      <c r="JX389" s="259"/>
      <c r="JY389" s="259"/>
      <c r="JZ389" s="259"/>
      <c r="KA389" s="259"/>
      <c r="KB389" s="259"/>
      <c r="KC389" s="259"/>
      <c r="KD389" s="259"/>
      <c r="KE389" s="259"/>
      <c r="KF389" s="259"/>
      <c r="KG389" s="259"/>
      <c r="KH389" s="259"/>
      <c r="KI389" s="259"/>
      <c r="KJ389" s="259"/>
      <c r="KK389" s="259"/>
      <c r="KL389" s="259"/>
      <c r="KM389" s="259"/>
      <c r="KN389" s="259"/>
      <c r="KO389" s="259"/>
      <c r="KP389" s="259"/>
      <c r="KQ389" s="259"/>
      <c r="KR389" s="259"/>
      <c r="KS389" s="259"/>
      <c r="KT389" s="259"/>
      <c r="KU389" s="259"/>
      <c r="KV389" s="259"/>
      <c r="KW389" s="259"/>
      <c r="KX389" s="259"/>
      <c r="KY389" s="259"/>
      <c r="KZ389" s="259"/>
      <c r="LA389" s="259"/>
      <c r="LB389" s="259"/>
      <c r="LC389" s="259"/>
      <c r="LD389" s="259"/>
      <c r="LE389" s="259"/>
      <c r="LF389" s="259"/>
      <c r="LG389" s="259"/>
      <c r="LH389" s="259"/>
      <c r="LI389" s="259"/>
      <c r="LJ389" s="259"/>
      <c r="LK389" s="259"/>
      <c r="LL389" s="259"/>
      <c r="LM389" s="259"/>
      <c r="LN389" s="259"/>
      <c r="LO389" s="259"/>
      <c r="LP389" s="259"/>
      <c r="LQ389" s="259"/>
      <c r="LR389" s="259"/>
      <c r="LS389" s="259"/>
      <c r="LT389" s="259"/>
      <c r="LU389" s="259"/>
      <c r="LV389" s="259"/>
      <c r="LW389" s="259"/>
      <c r="LX389" s="259"/>
      <c r="LY389" s="259"/>
      <c r="LZ389" s="259"/>
      <c r="MA389" s="259"/>
      <c r="MB389" s="259"/>
      <c r="MC389" s="259"/>
      <c r="MD389" s="259"/>
      <c r="ME389" s="259"/>
      <c r="MF389" s="259"/>
      <c r="MG389" s="259"/>
      <c r="MH389" s="259"/>
      <c r="MI389" s="259"/>
      <c r="MJ389" s="259"/>
      <c r="MK389" s="259"/>
      <c r="ML389" s="259"/>
      <c r="MM389" s="259"/>
      <c r="MN389" s="259"/>
      <c r="MO389" s="259"/>
      <c r="MP389" s="259"/>
      <c r="MQ389" s="259"/>
      <c r="MR389" s="259"/>
      <c r="MS389" s="259"/>
      <c r="MT389" s="259"/>
      <c r="MU389" s="259"/>
      <c r="MV389" s="259"/>
      <c r="MW389" s="259"/>
      <c r="MX389" s="259"/>
      <c r="MY389" s="259"/>
      <c r="MZ389" s="259"/>
      <c r="NA389" s="259"/>
      <c r="NB389" s="259"/>
      <c r="NC389" s="259"/>
      <c r="ND389" s="259"/>
      <c r="NE389" s="259"/>
      <c r="NF389" s="259"/>
      <c r="NG389" s="259"/>
      <c r="NH389" s="259"/>
      <c r="NI389" s="259"/>
      <c r="NJ389" s="259"/>
      <c r="NK389" s="259"/>
      <c r="NL389" s="259"/>
      <c r="NM389" s="259"/>
      <c r="NN389" s="259"/>
      <c r="NO389" s="259"/>
      <c r="NP389" s="259"/>
      <c r="NQ389" s="259"/>
      <c r="NR389" s="259"/>
      <c r="NS389" s="259"/>
      <c r="NT389" s="259"/>
      <c r="NU389" s="259"/>
      <c r="NV389" s="259"/>
      <c r="NW389" s="259"/>
      <c r="NX389" s="259"/>
      <c r="NY389" s="259"/>
      <c r="NZ389" s="259"/>
      <c r="OA389" s="259"/>
      <c r="OB389" s="259"/>
      <c r="OC389" s="259"/>
      <c r="OD389" s="259"/>
      <c r="OE389" s="259"/>
      <c r="OF389" s="259"/>
      <c r="OG389" s="259"/>
      <c r="OH389" s="259"/>
      <c r="OI389" s="259"/>
      <c r="OJ389" s="259"/>
      <c r="OK389" s="259"/>
      <c r="OL389" s="259"/>
      <c r="OM389" s="259"/>
      <c r="ON389" s="259"/>
      <c r="OO389" s="259"/>
      <c r="OP389" s="259"/>
      <c r="OQ389" s="259"/>
      <c r="OR389" s="259"/>
      <c r="OS389" s="259"/>
      <c r="OT389" s="259"/>
      <c r="OU389" s="259"/>
      <c r="OV389" s="259"/>
      <c r="OW389" s="259"/>
      <c r="OX389" s="259"/>
      <c r="OY389" s="259"/>
      <c r="OZ389" s="259"/>
      <c r="PA389" s="259"/>
      <c r="PB389" s="259"/>
      <c r="PC389" s="259"/>
      <c r="PD389" s="259"/>
      <c r="PE389" s="259"/>
      <c r="PF389" s="259"/>
      <c r="PG389" s="259"/>
      <c r="PH389" s="259"/>
      <c r="PI389" s="259"/>
      <c r="PJ389" s="259"/>
      <c r="PK389" s="259"/>
      <c r="PL389" s="259"/>
      <c r="PM389" s="259"/>
      <c r="PN389" s="259"/>
      <c r="PO389" s="259"/>
      <c r="PP389" s="259"/>
      <c r="PQ389" s="259"/>
      <c r="PR389" s="259"/>
      <c r="PS389" s="259"/>
      <c r="PT389" s="259"/>
      <c r="PU389" s="259"/>
      <c r="PV389" s="259"/>
      <c r="PW389" s="259"/>
      <c r="PX389" s="259"/>
      <c r="PY389" s="259"/>
      <c r="PZ389" s="259"/>
      <c r="QA389" s="259"/>
      <c r="QB389" s="259"/>
      <c r="QC389" s="259"/>
      <c r="QD389" s="259"/>
      <c r="QE389" s="259"/>
      <c r="QF389" s="259"/>
      <c r="QG389" s="259"/>
      <c r="QH389" s="259"/>
      <c r="QI389" s="259"/>
      <c r="QJ389" s="259"/>
      <c r="QK389" s="259"/>
      <c r="QL389" s="259"/>
      <c r="QM389" s="259"/>
      <c r="QN389" s="259"/>
      <c r="QO389" s="259"/>
      <c r="QP389" s="259"/>
      <c r="QQ389" s="259"/>
      <c r="QR389" s="259"/>
      <c r="QS389" s="259"/>
      <c r="QT389" s="259"/>
      <c r="QU389" s="259"/>
      <c r="QV389" s="259"/>
      <c r="QW389" s="259"/>
      <c r="QX389" s="259"/>
      <c r="QY389" s="259"/>
      <c r="QZ389" s="259"/>
      <c r="RA389" s="259"/>
      <c r="RB389" s="259"/>
      <c r="RC389" s="259"/>
      <c r="RD389" s="259"/>
      <c r="RE389" s="259"/>
      <c r="RF389" s="259"/>
      <c r="RG389" s="259"/>
      <c r="RH389" s="259"/>
      <c r="RI389" s="259"/>
      <c r="RJ389" s="259"/>
      <c r="RK389" s="259"/>
      <c r="RL389" s="259"/>
      <c r="RM389" s="259"/>
      <c r="RN389" s="259"/>
      <c r="RO389" s="259"/>
      <c r="RP389" s="259"/>
      <c r="RQ389" s="259"/>
      <c r="RR389" s="259"/>
      <c r="RS389" s="259"/>
      <c r="RT389" s="259"/>
      <c r="RU389" s="259"/>
      <c r="RV389" s="259"/>
      <c r="RW389" s="259"/>
      <c r="RX389" s="259"/>
      <c r="RY389" s="259"/>
      <c r="RZ389" s="259"/>
      <c r="SA389" s="259"/>
      <c r="SB389" s="259"/>
      <c r="SC389" s="259"/>
      <c r="SD389" s="259"/>
      <c r="SE389" s="259"/>
      <c r="SF389" s="259"/>
      <c r="SG389" s="259"/>
      <c r="SH389" s="259"/>
      <c r="SI389" s="259"/>
      <c r="SJ389" s="259"/>
      <c r="SK389" s="259"/>
      <c r="SL389" s="259"/>
      <c r="SM389" s="259"/>
      <c r="SN389" s="259"/>
      <c r="SO389" s="259"/>
      <c r="SP389" s="259"/>
      <c r="SQ389" s="259"/>
      <c r="SR389" s="259"/>
      <c r="SS389" s="259"/>
      <c r="ST389" s="259"/>
      <c r="SU389" s="259"/>
      <c r="SV389" s="259"/>
      <c r="SW389" s="259"/>
      <c r="SX389" s="259"/>
      <c r="SY389" s="259"/>
      <c r="SZ389" s="259"/>
      <c r="TA389" s="259"/>
      <c r="TB389" s="259"/>
      <c r="TC389" s="259"/>
      <c r="TD389" s="259"/>
      <c r="TE389" s="259"/>
      <c r="TF389" s="259"/>
      <c r="TG389" s="259"/>
      <c r="TH389" s="259"/>
      <c r="TI389" s="259"/>
      <c r="TJ389" s="259"/>
      <c r="TK389" s="259"/>
      <c r="TL389" s="259"/>
      <c r="TM389" s="259"/>
      <c r="TN389" s="259"/>
      <c r="TO389" s="259"/>
      <c r="TP389" s="259"/>
      <c r="TQ389" s="259"/>
      <c r="TR389" s="259"/>
      <c r="TS389" s="259"/>
      <c r="TT389" s="259"/>
      <c r="TU389" s="259"/>
      <c r="TV389" s="259"/>
      <c r="TW389" s="259"/>
      <c r="TX389" s="259"/>
      <c r="TY389" s="259"/>
      <c r="TZ389" s="259"/>
      <c r="UA389" s="259"/>
      <c r="UB389" s="259"/>
      <c r="UC389" s="259"/>
      <c r="UD389" s="259"/>
      <c r="UE389" s="259"/>
      <c r="UF389" s="259"/>
      <c r="UG389" s="259"/>
      <c r="UH389" s="259"/>
      <c r="UI389" s="259"/>
      <c r="UJ389" s="259"/>
      <c r="UK389" s="259"/>
      <c r="UL389" s="259"/>
      <c r="UM389" s="259"/>
      <c r="UN389" s="259"/>
      <c r="UO389" s="259"/>
      <c r="UP389" s="259"/>
      <c r="UQ389" s="259"/>
      <c r="UR389" s="259"/>
      <c r="US389" s="259"/>
      <c r="UT389" s="259"/>
      <c r="UU389" s="259"/>
      <c r="UV389" s="259"/>
      <c r="UW389" s="259"/>
      <c r="UX389" s="259"/>
      <c r="UY389" s="259"/>
      <c r="UZ389" s="259"/>
      <c r="VA389" s="259"/>
      <c r="VB389" s="259"/>
      <c r="VC389" s="259"/>
      <c r="VD389" s="259"/>
      <c r="VE389" s="259"/>
      <c r="VF389" s="259"/>
      <c r="VG389" s="259"/>
      <c r="VH389" s="259"/>
      <c r="VI389" s="259"/>
      <c r="VJ389" s="259"/>
      <c r="VK389" s="259"/>
      <c r="VL389" s="259"/>
      <c r="VM389" s="259"/>
      <c r="VN389" s="259"/>
      <c r="VO389" s="259"/>
      <c r="VP389" s="259"/>
      <c r="VQ389" s="259"/>
      <c r="VR389" s="259"/>
      <c r="VS389" s="259"/>
      <c r="VT389" s="259"/>
      <c r="VU389" s="259"/>
      <c r="VV389" s="259"/>
      <c r="VW389" s="259"/>
      <c r="VX389" s="259"/>
      <c r="VY389" s="259"/>
      <c r="VZ389" s="259"/>
      <c r="WA389" s="259"/>
      <c r="WB389" s="259"/>
      <c r="WC389" s="259"/>
      <c r="WD389" s="259"/>
      <c r="WE389" s="259"/>
      <c r="WF389" s="259"/>
      <c r="WG389" s="259"/>
      <c r="WH389" s="259"/>
      <c r="WI389" s="259"/>
      <c r="WJ389" s="259"/>
      <c r="WK389" s="259"/>
      <c r="WL389" s="259"/>
      <c r="WM389" s="259"/>
      <c r="WN389" s="259"/>
      <c r="WO389" s="259"/>
      <c r="WP389" s="259"/>
      <c r="WQ389" s="259"/>
      <c r="WR389" s="259"/>
      <c r="WS389" s="259"/>
      <c r="WT389" s="259"/>
      <c r="WU389" s="259"/>
      <c r="WV389" s="259"/>
      <c r="WW389" s="259"/>
      <c r="WX389" s="259"/>
      <c r="WY389" s="259"/>
      <c r="WZ389" s="259"/>
      <c r="XA389" s="259"/>
      <c r="XB389" s="259"/>
      <c r="XC389" s="259"/>
      <c r="XD389" s="259"/>
      <c r="XE389" s="259"/>
      <c r="XF389" s="259"/>
      <c r="XG389" s="259"/>
      <c r="XH389" s="259"/>
      <c r="XI389" s="259"/>
      <c r="XJ389" s="259"/>
      <c r="XK389" s="259"/>
      <c r="XL389" s="259"/>
      <c r="XM389" s="259"/>
      <c r="XN389" s="259"/>
      <c r="XO389" s="259"/>
      <c r="XP389" s="259"/>
      <c r="XQ389" s="259"/>
      <c r="XR389" s="259"/>
      <c r="XS389" s="259"/>
      <c r="XT389" s="259"/>
      <c r="XU389" s="259"/>
      <c r="XV389" s="259"/>
      <c r="XW389" s="259"/>
      <c r="XX389" s="259"/>
      <c r="XY389" s="259"/>
      <c r="XZ389" s="259"/>
      <c r="YA389" s="259"/>
      <c r="YB389" s="259"/>
      <c r="YC389" s="259"/>
      <c r="YD389" s="259"/>
      <c r="YE389" s="259"/>
      <c r="YF389" s="259"/>
      <c r="YG389" s="259"/>
      <c r="YH389" s="259"/>
      <c r="YI389" s="259"/>
      <c r="YJ389" s="259"/>
      <c r="YK389" s="259"/>
      <c r="YL389" s="259"/>
      <c r="YM389" s="259"/>
      <c r="YN389" s="259"/>
      <c r="YO389" s="259"/>
      <c r="YP389" s="259"/>
      <c r="YQ389" s="259"/>
      <c r="YR389" s="259"/>
      <c r="YS389" s="259"/>
      <c r="YT389" s="259"/>
      <c r="YU389" s="259"/>
      <c r="YV389" s="259"/>
      <c r="YW389" s="259"/>
      <c r="YX389" s="259"/>
      <c r="YY389" s="259"/>
      <c r="YZ389" s="259"/>
      <c r="ZA389" s="259"/>
      <c r="ZB389" s="259"/>
      <c r="ZC389" s="259"/>
      <c r="ZD389" s="259"/>
      <c r="ZE389" s="259"/>
      <c r="ZF389" s="259"/>
      <c r="ZG389" s="259"/>
      <c r="ZH389" s="259"/>
      <c r="ZI389" s="259"/>
      <c r="ZJ389" s="259"/>
      <c r="ZK389" s="259"/>
      <c r="ZL389" s="259"/>
      <c r="ZM389" s="259"/>
      <c r="ZN389" s="259"/>
      <c r="ZO389" s="259"/>
      <c r="ZP389" s="259"/>
      <c r="ZQ389" s="259"/>
      <c r="ZR389" s="259"/>
      <c r="ZS389" s="259"/>
      <c r="ZT389" s="259"/>
      <c r="ZU389" s="259"/>
      <c r="ZV389" s="259"/>
      <c r="ZW389" s="259"/>
      <c r="ZX389" s="259"/>
      <c r="ZY389" s="259"/>
      <c r="ZZ389" s="259"/>
      <c r="AAA389" s="259"/>
      <c r="AAB389" s="259"/>
      <c r="AAC389" s="259"/>
      <c r="AAD389" s="259"/>
      <c r="AAE389" s="259"/>
      <c r="AAF389" s="259"/>
      <c r="AAG389" s="259"/>
      <c r="AAH389" s="259"/>
      <c r="AAI389" s="259"/>
      <c r="AAJ389" s="259"/>
      <c r="AAK389" s="259"/>
      <c r="AAL389" s="259"/>
      <c r="AAM389" s="259"/>
      <c r="AAN389" s="259"/>
      <c r="AAO389" s="259"/>
      <c r="AAP389" s="259"/>
      <c r="AAQ389" s="259"/>
      <c r="AAR389" s="259"/>
      <c r="AAS389" s="259"/>
      <c r="AAT389" s="259"/>
      <c r="AAU389" s="259"/>
      <c r="AAV389" s="259"/>
      <c r="AAW389" s="259"/>
      <c r="AAX389" s="259"/>
      <c r="AAY389" s="259"/>
      <c r="AAZ389" s="259"/>
      <c r="ABA389" s="259"/>
      <c r="ABB389" s="259"/>
      <c r="ABC389" s="259"/>
      <c r="ABD389" s="259"/>
      <c r="ABE389" s="259"/>
      <c r="ABF389" s="259"/>
      <c r="ABG389" s="259"/>
      <c r="ABH389" s="259"/>
      <c r="ABI389" s="259"/>
      <c r="ABJ389" s="259"/>
      <c r="ABK389" s="259"/>
      <c r="ABL389" s="259"/>
      <c r="ABM389" s="259"/>
      <c r="ABN389" s="259"/>
      <c r="ABO389" s="259"/>
      <c r="ABP389" s="259"/>
      <c r="ABQ389" s="259"/>
      <c r="ABR389" s="259"/>
      <c r="ABS389" s="259"/>
      <c r="ABT389" s="259"/>
      <c r="ABU389" s="259"/>
      <c r="ABV389" s="259"/>
      <c r="ABW389" s="259"/>
      <c r="ABX389" s="259"/>
      <c r="ABY389" s="259"/>
      <c r="ABZ389" s="259"/>
      <c r="ACA389" s="259"/>
      <c r="ACB389" s="259"/>
      <c r="ACC389" s="259"/>
      <c r="ACD389" s="259"/>
      <c r="ACE389" s="259"/>
      <c r="ACF389" s="259"/>
      <c r="ACG389" s="259"/>
      <c r="ACH389" s="259"/>
      <c r="ACI389" s="259"/>
      <c r="ACJ389" s="259"/>
      <c r="ACK389" s="259"/>
      <c r="ACL389" s="259"/>
      <c r="ACM389" s="259"/>
      <c r="ACN389" s="259"/>
      <c r="ACO389" s="259"/>
      <c r="ACP389" s="259"/>
      <c r="ACQ389" s="259"/>
      <c r="ACR389" s="259"/>
      <c r="ACS389" s="259"/>
      <c r="ACT389" s="259"/>
      <c r="ACU389" s="259"/>
      <c r="ACV389" s="259"/>
      <c r="ACW389" s="259"/>
      <c r="ACX389" s="259"/>
      <c r="ACY389" s="259"/>
      <c r="ACZ389" s="259"/>
      <c r="ADA389" s="259"/>
      <c r="ADB389" s="259"/>
      <c r="ADC389" s="259"/>
      <c r="ADD389" s="259"/>
      <c r="ADE389" s="259"/>
      <c r="ADF389" s="259"/>
      <c r="ADG389" s="259"/>
      <c r="ADH389" s="259"/>
      <c r="ADI389" s="259"/>
      <c r="ADJ389" s="259"/>
      <c r="ADK389" s="259"/>
      <c r="ADL389" s="259"/>
      <c r="ADM389" s="259"/>
      <c r="ADN389" s="259"/>
      <c r="ADO389" s="259"/>
      <c r="ADP389" s="259"/>
      <c r="ADQ389" s="259"/>
      <c r="ADR389" s="259"/>
      <c r="ADS389" s="259"/>
      <c r="ADT389" s="259"/>
      <c r="ADU389" s="259"/>
      <c r="ADV389" s="259"/>
      <c r="ADW389" s="259"/>
      <c r="ADX389" s="259"/>
      <c r="ADY389" s="259"/>
      <c r="ADZ389" s="259"/>
      <c r="AEA389" s="259"/>
      <c r="AEB389" s="259"/>
      <c r="AEC389" s="259"/>
      <c r="AED389" s="259"/>
      <c r="AEE389" s="259"/>
      <c r="AEF389" s="259"/>
      <c r="AEG389" s="259"/>
      <c r="AEH389" s="259"/>
      <c r="AEI389" s="259"/>
      <c r="AEJ389" s="259"/>
      <c r="AEK389" s="259"/>
      <c r="AEL389" s="259"/>
      <c r="AEM389" s="259"/>
      <c r="AEN389" s="259"/>
      <c r="AEO389" s="259"/>
      <c r="AEP389" s="259"/>
      <c r="AEQ389" s="259"/>
      <c r="AER389" s="259"/>
      <c r="AES389" s="259"/>
      <c r="AET389" s="259"/>
      <c r="AEU389" s="259"/>
      <c r="AEV389" s="259"/>
      <c r="AEW389" s="259"/>
      <c r="AEX389" s="259"/>
      <c r="AEY389" s="259"/>
      <c r="AEZ389" s="259"/>
      <c r="AFA389" s="259"/>
      <c r="AFB389" s="259"/>
      <c r="AFC389" s="259"/>
      <c r="AFD389" s="259"/>
      <c r="AFE389" s="259"/>
      <c r="AFF389" s="259"/>
      <c r="AFG389" s="259"/>
      <c r="AFH389" s="259"/>
      <c r="AFI389" s="259"/>
      <c r="AFJ389" s="259"/>
      <c r="AFK389" s="259"/>
      <c r="AFL389" s="259"/>
      <c r="AFM389" s="259"/>
      <c r="AFN389" s="259"/>
      <c r="AFO389" s="259"/>
      <c r="AFP389" s="259"/>
      <c r="AFQ389" s="259"/>
      <c r="AFR389" s="259"/>
      <c r="AFS389" s="259"/>
      <c r="AFT389" s="259"/>
      <c r="AFU389" s="259"/>
      <c r="AFV389" s="259"/>
      <c r="AFW389" s="259"/>
      <c r="AFX389" s="259"/>
      <c r="AFY389" s="259"/>
      <c r="AFZ389" s="259"/>
      <c r="AGA389" s="259"/>
      <c r="AGB389" s="259"/>
      <c r="AGC389" s="259"/>
      <c r="AGD389" s="259"/>
      <c r="AGE389" s="259"/>
      <c r="AGF389" s="259"/>
      <c r="AGG389" s="259"/>
      <c r="AGH389" s="259"/>
      <c r="AGI389" s="259"/>
      <c r="AGJ389" s="259"/>
      <c r="AGK389" s="259"/>
      <c r="AGL389" s="259"/>
      <c r="AGM389" s="259"/>
      <c r="AGN389" s="259"/>
      <c r="AGO389" s="259"/>
      <c r="AGP389" s="259"/>
      <c r="AGQ389" s="259"/>
      <c r="AGR389" s="259"/>
      <c r="AGS389" s="259"/>
      <c r="AGT389" s="259"/>
      <c r="AGU389" s="259"/>
      <c r="AGV389" s="259"/>
      <c r="AGW389" s="259"/>
      <c r="AGX389" s="259"/>
      <c r="AGY389" s="259"/>
      <c r="AGZ389" s="259"/>
      <c r="AHA389" s="259"/>
      <c r="AHB389" s="259"/>
      <c r="AHC389" s="259"/>
      <c r="AHD389" s="259"/>
      <c r="AHE389" s="259"/>
      <c r="AHF389" s="259"/>
      <c r="AHG389" s="259"/>
      <c r="AHH389" s="259"/>
      <c r="AHI389" s="259"/>
      <c r="AHJ389" s="259"/>
      <c r="AHK389" s="259"/>
      <c r="AHL389" s="259"/>
      <c r="AHM389" s="259"/>
      <c r="AHN389" s="259"/>
      <c r="AHO389" s="259"/>
      <c r="AHP389" s="259"/>
      <c r="AHQ389" s="259"/>
      <c r="AHR389" s="259"/>
      <c r="AHS389" s="259"/>
      <c r="AHT389" s="259"/>
      <c r="AHU389" s="259"/>
      <c r="AHV389" s="259"/>
      <c r="AHW389" s="259"/>
      <c r="AHX389" s="259"/>
      <c r="AHY389" s="259"/>
      <c r="AHZ389" s="259"/>
      <c r="AIA389" s="259"/>
      <c r="AIB389" s="259"/>
      <c r="AIC389" s="259"/>
      <c r="AID389" s="259"/>
      <c r="AIE389" s="259"/>
      <c r="AIF389" s="259"/>
      <c r="AIG389" s="259"/>
      <c r="AIH389" s="259"/>
      <c r="AII389" s="259"/>
      <c r="AIJ389" s="259"/>
      <c r="AIK389" s="259"/>
      <c r="AIL389" s="259"/>
      <c r="AIM389" s="259"/>
      <c r="AIN389" s="259"/>
      <c r="AIO389" s="259"/>
      <c r="AIP389" s="259"/>
      <c r="AIQ389" s="259"/>
      <c r="AIR389" s="259"/>
      <c r="AIS389" s="259"/>
      <c r="AIT389" s="259"/>
      <c r="AIU389" s="259"/>
      <c r="AIV389" s="259"/>
      <c r="AIW389" s="259"/>
      <c r="AIX389" s="259"/>
      <c r="AIY389" s="259"/>
      <c r="AIZ389" s="259"/>
      <c r="AJA389" s="259"/>
      <c r="AJB389" s="259"/>
      <c r="AJC389" s="259"/>
      <c r="AJD389" s="259"/>
      <c r="AJE389" s="259"/>
      <c r="AJF389" s="259"/>
      <c r="AJG389" s="259"/>
      <c r="AJH389" s="259"/>
      <c r="AJI389" s="259"/>
      <c r="AJJ389" s="259"/>
      <c r="AJK389" s="259"/>
      <c r="AJL389" s="259"/>
      <c r="AJM389" s="259"/>
      <c r="AJN389" s="259"/>
      <c r="AJO389" s="259"/>
      <c r="AJP389" s="259"/>
      <c r="AJQ389" s="259"/>
      <c r="AJR389" s="259"/>
      <c r="AJS389" s="259"/>
      <c r="AJT389" s="259"/>
      <c r="AJU389" s="259"/>
      <c r="AJV389" s="259"/>
      <c r="AJW389" s="259"/>
      <c r="AJX389" s="259"/>
      <c r="AJY389" s="259"/>
      <c r="AJZ389" s="259"/>
      <c r="AKA389" s="259"/>
      <c r="AKB389" s="259"/>
      <c r="AKC389" s="259"/>
      <c r="AKD389" s="259"/>
      <c r="AKE389" s="259"/>
      <c r="AKF389" s="259"/>
      <c r="AKG389" s="259"/>
      <c r="AKH389" s="259"/>
      <c r="AKI389" s="259"/>
      <c r="AKJ389" s="259"/>
      <c r="AKK389" s="259"/>
      <c r="AKL389" s="259"/>
      <c r="AKM389" s="259"/>
      <c r="AKN389" s="259"/>
      <c r="AKO389" s="259"/>
      <c r="AKP389" s="259"/>
      <c r="AKQ389" s="259"/>
      <c r="AKR389" s="259"/>
      <c r="AKS389" s="259"/>
      <c r="AKT389" s="259"/>
      <c r="AKU389" s="259"/>
      <c r="AKV389" s="259"/>
      <c r="AKW389" s="259"/>
      <c r="AKX389" s="259"/>
      <c r="AKY389" s="259"/>
      <c r="AKZ389" s="259"/>
      <c r="ALA389" s="259"/>
      <c r="ALB389" s="259"/>
      <c r="ALC389" s="259"/>
      <c r="ALD389" s="259"/>
      <c r="ALE389" s="259"/>
      <c r="ALF389" s="259"/>
      <c r="ALG389" s="259"/>
      <c r="ALH389" s="259"/>
      <c r="ALI389" s="259"/>
      <c r="ALJ389" s="259"/>
      <c r="ALK389" s="259"/>
      <c r="ALL389" s="259"/>
      <c r="ALM389" s="259"/>
      <c r="ALN389" s="259"/>
      <c r="ALO389" s="259"/>
      <c r="ALP389" s="259"/>
      <c r="ALQ389" s="259"/>
      <c r="ALR389" s="259"/>
      <c r="ALS389" s="259"/>
      <c r="ALT389" s="259"/>
      <c r="ALU389" s="259"/>
      <c r="ALV389" s="259"/>
      <c r="ALW389" s="259"/>
      <c r="ALX389" s="259"/>
      <c r="ALY389" s="259"/>
      <c r="ALZ389" s="259"/>
      <c r="AMA389" s="259"/>
      <c r="AMB389" s="259"/>
      <c r="AMC389" s="259"/>
      <c r="AMD389" s="259"/>
      <c r="AME389" s="259"/>
      <c r="AMF389" s="259"/>
      <c r="AMG389" s="259"/>
      <c r="AMH389" s="259"/>
      <c r="AMI389" s="259"/>
      <c r="AMJ389" s="259"/>
    </row>
    <row r="390" spans="1:1024" s="258" customFormat="1" ht="16.350000000000001" customHeight="1">
      <c r="A390" s="477"/>
      <c r="B390" s="259"/>
      <c r="C390" s="259"/>
      <c r="D390" s="259"/>
      <c r="E390" s="259"/>
      <c r="F390" s="259"/>
      <c r="G390" s="259"/>
      <c r="H390" s="259"/>
      <c r="I390" s="523"/>
      <c r="J390" s="523"/>
      <c r="K390" s="523"/>
      <c r="L390" s="523"/>
      <c r="M390" s="523"/>
      <c r="N390" s="523"/>
      <c r="O390" s="523"/>
      <c r="P390" s="523"/>
      <c r="Q390" s="523"/>
      <c r="R390" s="524"/>
      <c r="S390" s="523"/>
      <c r="T390" s="523"/>
      <c r="U390" s="523"/>
      <c r="V390" s="523"/>
      <c r="W390" s="523"/>
      <c r="X390" s="523"/>
      <c r="Y390" s="523"/>
      <c r="Z390" s="259"/>
      <c r="AA390" s="259"/>
      <c r="AB390" s="259"/>
      <c r="AC390" s="259"/>
      <c r="AD390" s="259"/>
      <c r="AE390" s="259"/>
      <c r="AF390" s="259"/>
      <c r="AG390" s="259"/>
      <c r="AH390" s="259"/>
      <c r="AI390" s="259"/>
      <c r="AJ390" s="259"/>
      <c r="AK390" s="259"/>
      <c r="AL390" s="259"/>
      <c r="AM390" s="259"/>
      <c r="AN390" s="259"/>
      <c r="AO390" s="259"/>
      <c r="AP390" s="259"/>
      <c r="AQ390" s="259"/>
      <c r="AR390" s="259"/>
      <c r="AS390" s="259"/>
      <c r="AT390" s="259"/>
      <c r="AU390" s="259"/>
      <c r="AV390" s="259"/>
      <c r="AW390" s="259"/>
      <c r="AX390" s="259"/>
      <c r="AY390" s="259"/>
      <c r="AZ390" s="259"/>
      <c r="BA390" s="259"/>
      <c r="BB390" s="259"/>
      <c r="BC390" s="259"/>
      <c r="BD390" s="259"/>
      <c r="BE390" s="259"/>
      <c r="BF390" s="259"/>
      <c r="BG390" s="259"/>
      <c r="BH390" s="259"/>
      <c r="BI390" s="259"/>
      <c r="BJ390" s="259"/>
      <c r="BK390" s="259"/>
      <c r="BL390" s="259"/>
      <c r="BM390" s="259"/>
      <c r="BN390" s="259"/>
      <c r="BO390" s="259"/>
      <c r="BP390" s="259"/>
      <c r="BQ390" s="259"/>
      <c r="BR390" s="259"/>
      <c r="BS390" s="259"/>
      <c r="BT390" s="259"/>
      <c r="BU390" s="259"/>
      <c r="BV390" s="259"/>
      <c r="BW390" s="259"/>
      <c r="BX390" s="259"/>
      <c r="BY390" s="259"/>
      <c r="BZ390" s="259"/>
      <c r="CA390" s="259"/>
      <c r="CB390" s="259"/>
      <c r="CC390" s="259"/>
      <c r="CD390" s="259"/>
      <c r="CE390" s="259"/>
      <c r="CF390" s="259"/>
      <c r="CG390" s="259"/>
      <c r="CH390" s="259"/>
      <c r="CI390" s="259"/>
      <c r="CJ390" s="259"/>
      <c r="CK390" s="259"/>
      <c r="CL390" s="259"/>
      <c r="CM390" s="259"/>
      <c r="CN390" s="259"/>
      <c r="CO390" s="259"/>
      <c r="CP390" s="259"/>
      <c r="CQ390" s="259"/>
      <c r="CR390" s="259"/>
      <c r="CS390" s="259"/>
      <c r="CT390" s="259"/>
      <c r="CU390" s="259"/>
      <c r="CV390" s="259"/>
      <c r="CW390" s="259"/>
      <c r="CX390" s="259"/>
      <c r="CY390" s="259"/>
      <c r="CZ390" s="259"/>
      <c r="DA390" s="259"/>
      <c r="DB390" s="259"/>
      <c r="DC390" s="259"/>
      <c r="DD390" s="259"/>
      <c r="DE390" s="259"/>
      <c r="DF390" s="259"/>
      <c r="DG390" s="259"/>
      <c r="DH390" s="259"/>
      <c r="DI390" s="259"/>
      <c r="DJ390" s="259"/>
      <c r="DK390" s="259"/>
      <c r="DL390" s="259"/>
      <c r="DM390" s="259"/>
      <c r="DN390" s="259"/>
      <c r="DO390" s="259"/>
      <c r="DP390" s="259"/>
      <c r="DQ390" s="259"/>
      <c r="DR390" s="259"/>
      <c r="DS390" s="259"/>
      <c r="DT390" s="259"/>
      <c r="DU390" s="259"/>
      <c r="DV390" s="259"/>
      <c r="DW390" s="259"/>
      <c r="DX390" s="259"/>
      <c r="DY390" s="259"/>
      <c r="DZ390" s="259"/>
      <c r="EA390" s="259"/>
      <c r="EB390" s="259"/>
      <c r="EC390" s="259"/>
      <c r="ED390" s="259"/>
      <c r="EE390" s="259"/>
      <c r="EF390" s="259"/>
      <c r="EG390" s="259"/>
      <c r="EH390" s="259"/>
      <c r="EI390" s="259"/>
      <c r="EJ390" s="259"/>
      <c r="EK390" s="259"/>
      <c r="EL390" s="259"/>
      <c r="EM390" s="259"/>
      <c r="EN390" s="259"/>
      <c r="EO390" s="259"/>
      <c r="EP390" s="259"/>
      <c r="EQ390" s="259"/>
      <c r="ER390" s="259"/>
      <c r="ES390" s="259"/>
      <c r="ET390" s="259"/>
      <c r="EU390" s="259"/>
      <c r="EV390" s="259"/>
      <c r="EW390" s="259"/>
      <c r="EX390" s="259"/>
      <c r="EY390" s="259"/>
      <c r="EZ390" s="259"/>
      <c r="FA390" s="259"/>
      <c r="FB390" s="259"/>
      <c r="FC390" s="259"/>
      <c r="FD390" s="259"/>
      <c r="FE390" s="259"/>
      <c r="FF390" s="259"/>
      <c r="FG390" s="259"/>
      <c r="FH390" s="259"/>
      <c r="FI390" s="259"/>
      <c r="FJ390" s="259"/>
      <c r="FK390" s="259"/>
      <c r="FL390" s="259"/>
      <c r="FM390" s="259"/>
      <c r="FN390" s="259"/>
      <c r="FO390" s="259"/>
      <c r="FP390" s="259"/>
      <c r="FQ390" s="259"/>
      <c r="FR390" s="259"/>
      <c r="FS390" s="259"/>
      <c r="FT390" s="259"/>
      <c r="FU390" s="259"/>
      <c r="FV390" s="259"/>
      <c r="FW390" s="259"/>
      <c r="FX390" s="259"/>
      <c r="FY390" s="259"/>
      <c r="FZ390" s="259"/>
      <c r="GA390" s="259"/>
      <c r="GB390" s="259"/>
      <c r="GC390" s="259"/>
      <c r="GD390" s="259"/>
      <c r="GE390" s="259"/>
      <c r="GF390" s="259"/>
      <c r="GG390" s="259"/>
      <c r="GH390" s="259"/>
      <c r="GI390" s="259"/>
      <c r="GJ390" s="259"/>
      <c r="GK390" s="259"/>
      <c r="GL390" s="259"/>
      <c r="GM390" s="259"/>
      <c r="GN390" s="259"/>
      <c r="GO390" s="259"/>
      <c r="GP390" s="259"/>
      <c r="GQ390" s="259"/>
      <c r="GR390" s="259"/>
      <c r="GS390" s="259"/>
      <c r="GT390" s="259"/>
      <c r="GU390" s="259"/>
      <c r="GV390" s="259"/>
      <c r="GW390" s="259"/>
      <c r="GX390" s="259"/>
      <c r="GY390" s="259"/>
      <c r="GZ390" s="259"/>
      <c r="HA390" s="259"/>
      <c r="HB390" s="259"/>
      <c r="HC390" s="259"/>
      <c r="HD390" s="259"/>
      <c r="HE390" s="259"/>
      <c r="HF390" s="259"/>
      <c r="HG390" s="259"/>
      <c r="HH390" s="259"/>
      <c r="HI390" s="259"/>
      <c r="HJ390" s="259"/>
      <c r="HK390" s="259"/>
      <c r="HL390" s="259"/>
      <c r="HM390" s="259"/>
      <c r="HN390" s="259"/>
      <c r="HO390" s="259"/>
      <c r="HP390" s="259"/>
      <c r="HQ390" s="259"/>
      <c r="HR390" s="259"/>
      <c r="HS390" s="259"/>
      <c r="HT390" s="259"/>
      <c r="HU390" s="259"/>
      <c r="HV390" s="259"/>
      <c r="HW390" s="259"/>
      <c r="HX390" s="259"/>
      <c r="HY390" s="259"/>
      <c r="HZ390" s="259"/>
      <c r="IA390" s="259"/>
      <c r="IB390" s="259"/>
      <c r="IC390" s="259"/>
      <c r="ID390" s="259"/>
      <c r="IE390" s="259"/>
      <c r="IF390" s="259"/>
      <c r="IG390" s="259"/>
      <c r="IH390" s="259"/>
      <c r="II390" s="259"/>
      <c r="IJ390" s="259"/>
      <c r="IK390" s="259"/>
      <c r="IL390" s="259"/>
      <c r="IM390" s="259"/>
      <c r="IN390" s="259"/>
      <c r="IO390" s="259"/>
      <c r="IP390" s="259"/>
      <c r="IQ390" s="259"/>
      <c r="IR390" s="259"/>
      <c r="IS390" s="259"/>
      <c r="IT390" s="259"/>
      <c r="IU390" s="259"/>
      <c r="IV390" s="259"/>
      <c r="IW390" s="259"/>
      <c r="IX390" s="259"/>
      <c r="IY390" s="259"/>
      <c r="IZ390" s="259"/>
      <c r="JA390" s="259"/>
      <c r="JB390" s="259"/>
      <c r="JC390" s="259"/>
      <c r="JD390" s="259"/>
      <c r="JE390" s="259"/>
      <c r="JF390" s="259"/>
      <c r="JG390" s="259"/>
      <c r="JH390" s="259"/>
      <c r="JI390" s="259"/>
      <c r="JJ390" s="259"/>
      <c r="JK390" s="259"/>
      <c r="JL390" s="259"/>
      <c r="JM390" s="259"/>
      <c r="JN390" s="259"/>
      <c r="JO390" s="259"/>
      <c r="JP390" s="259"/>
      <c r="JQ390" s="259"/>
      <c r="JR390" s="259"/>
      <c r="JS390" s="259"/>
      <c r="JT390" s="259"/>
      <c r="JU390" s="259"/>
      <c r="JV390" s="259"/>
      <c r="JW390" s="259"/>
      <c r="JX390" s="259"/>
      <c r="JY390" s="259"/>
      <c r="JZ390" s="259"/>
      <c r="KA390" s="259"/>
      <c r="KB390" s="259"/>
      <c r="KC390" s="259"/>
      <c r="KD390" s="259"/>
      <c r="KE390" s="259"/>
      <c r="KF390" s="259"/>
      <c r="KG390" s="259"/>
      <c r="KH390" s="259"/>
      <c r="KI390" s="259"/>
      <c r="KJ390" s="259"/>
      <c r="KK390" s="259"/>
      <c r="KL390" s="259"/>
      <c r="KM390" s="259"/>
      <c r="KN390" s="259"/>
      <c r="KO390" s="259"/>
      <c r="KP390" s="259"/>
      <c r="KQ390" s="259"/>
      <c r="KR390" s="259"/>
      <c r="KS390" s="259"/>
      <c r="KT390" s="259"/>
      <c r="KU390" s="259"/>
      <c r="KV390" s="259"/>
      <c r="KW390" s="259"/>
      <c r="KX390" s="259"/>
      <c r="KY390" s="259"/>
      <c r="KZ390" s="259"/>
      <c r="LA390" s="259"/>
      <c r="LB390" s="259"/>
      <c r="LC390" s="259"/>
      <c r="LD390" s="259"/>
      <c r="LE390" s="259"/>
      <c r="LF390" s="259"/>
      <c r="LG390" s="259"/>
      <c r="LH390" s="259"/>
      <c r="LI390" s="259"/>
      <c r="LJ390" s="259"/>
      <c r="LK390" s="259"/>
      <c r="LL390" s="259"/>
      <c r="LM390" s="259"/>
      <c r="LN390" s="259"/>
      <c r="LO390" s="259"/>
      <c r="LP390" s="259"/>
      <c r="LQ390" s="259"/>
      <c r="LR390" s="259"/>
      <c r="LS390" s="259"/>
      <c r="LT390" s="259"/>
      <c r="LU390" s="259"/>
      <c r="LV390" s="259"/>
      <c r="LW390" s="259"/>
      <c r="LX390" s="259"/>
      <c r="LY390" s="259"/>
      <c r="LZ390" s="259"/>
      <c r="MA390" s="259"/>
      <c r="MB390" s="259"/>
      <c r="MC390" s="259"/>
      <c r="MD390" s="259"/>
      <c r="ME390" s="259"/>
      <c r="MF390" s="259"/>
      <c r="MG390" s="259"/>
      <c r="MH390" s="259"/>
      <c r="MI390" s="259"/>
      <c r="MJ390" s="259"/>
      <c r="MK390" s="259"/>
      <c r="ML390" s="259"/>
      <c r="MM390" s="259"/>
      <c r="MN390" s="259"/>
      <c r="MO390" s="259"/>
      <c r="MP390" s="259"/>
      <c r="MQ390" s="259"/>
      <c r="MR390" s="259"/>
      <c r="MS390" s="259"/>
      <c r="MT390" s="259"/>
      <c r="MU390" s="259"/>
      <c r="MV390" s="259"/>
      <c r="MW390" s="259"/>
      <c r="MX390" s="259"/>
      <c r="MY390" s="259"/>
      <c r="MZ390" s="259"/>
      <c r="NA390" s="259"/>
      <c r="NB390" s="259"/>
      <c r="NC390" s="259"/>
      <c r="ND390" s="259"/>
      <c r="NE390" s="259"/>
      <c r="NF390" s="259"/>
      <c r="NG390" s="259"/>
      <c r="NH390" s="259"/>
      <c r="NI390" s="259"/>
      <c r="NJ390" s="259"/>
      <c r="NK390" s="259"/>
      <c r="NL390" s="259"/>
      <c r="NM390" s="259"/>
      <c r="NN390" s="259"/>
      <c r="NO390" s="259"/>
      <c r="NP390" s="259"/>
      <c r="NQ390" s="259"/>
      <c r="NR390" s="259"/>
      <c r="NS390" s="259"/>
      <c r="NT390" s="259"/>
      <c r="NU390" s="259"/>
      <c r="NV390" s="259"/>
      <c r="NW390" s="259"/>
      <c r="NX390" s="259"/>
      <c r="NY390" s="259"/>
      <c r="NZ390" s="259"/>
      <c r="OA390" s="259"/>
      <c r="OB390" s="259"/>
      <c r="OC390" s="259"/>
      <c r="OD390" s="259"/>
      <c r="OE390" s="259"/>
      <c r="OF390" s="259"/>
      <c r="OG390" s="259"/>
      <c r="OH390" s="259"/>
      <c r="OI390" s="259"/>
      <c r="OJ390" s="259"/>
      <c r="OK390" s="259"/>
      <c r="OL390" s="259"/>
      <c r="OM390" s="259"/>
      <c r="ON390" s="259"/>
      <c r="OO390" s="259"/>
      <c r="OP390" s="259"/>
      <c r="OQ390" s="259"/>
      <c r="OR390" s="259"/>
      <c r="OS390" s="259"/>
      <c r="OT390" s="259"/>
      <c r="OU390" s="259"/>
      <c r="OV390" s="259"/>
      <c r="OW390" s="259"/>
      <c r="OX390" s="259"/>
      <c r="OY390" s="259"/>
      <c r="OZ390" s="259"/>
      <c r="PA390" s="259"/>
      <c r="PB390" s="259"/>
      <c r="PC390" s="259"/>
      <c r="PD390" s="259"/>
      <c r="PE390" s="259"/>
      <c r="PF390" s="259"/>
      <c r="PG390" s="259"/>
      <c r="PH390" s="259"/>
      <c r="PI390" s="259"/>
      <c r="PJ390" s="259"/>
      <c r="PK390" s="259"/>
      <c r="PL390" s="259"/>
      <c r="PM390" s="259"/>
      <c r="PN390" s="259"/>
      <c r="PO390" s="259"/>
      <c r="PP390" s="259"/>
      <c r="PQ390" s="259"/>
      <c r="PR390" s="259"/>
      <c r="PS390" s="259"/>
      <c r="PT390" s="259"/>
      <c r="PU390" s="259"/>
      <c r="PV390" s="259"/>
      <c r="PW390" s="259"/>
      <c r="PX390" s="259"/>
      <c r="PY390" s="259"/>
      <c r="PZ390" s="259"/>
      <c r="QA390" s="259"/>
      <c r="QB390" s="259"/>
      <c r="QC390" s="259"/>
      <c r="QD390" s="259"/>
      <c r="QE390" s="259"/>
      <c r="QF390" s="259"/>
      <c r="QG390" s="259"/>
      <c r="QH390" s="259"/>
      <c r="QI390" s="259"/>
      <c r="QJ390" s="259"/>
      <c r="QK390" s="259"/>
      <c r="QL390" s="259"/>
      <c r="QM390" s="259"/>
      <c r="QN390" s="259"/>
      <c r="QO390" s="259"/>
      <c r="QP390" s="259"/>
      <c r="QQ390" s="259"/>
      <c r="QR390" s="259"/>
      <c r="QS390" s="259"/>
      <c r="QT390" s="259"/>
      <c r="QU390" s="259"/>
      <c r="QV390" s="259"/>
      <c r="QW390" s="259"/>
      <c r="QX390" s="259"/>
      <c r="QY390" s="259"/>
      <c r="QZ390" s="259"/>
      <c r="RA390" s="259"/>
      <c r="RB390" s="259"/>
      <c r="RC390" s="259"/>
      <c r="RD390" s="259"/>
      <c r="RE390" s="259"/>
      <c r="RF390" s="259"/>
      <c r="RG390" s="259"/>
      <c r="RH390" s="259"/>
      <c r="RI390" s="259"/>
      <c r="RJ390" s="259"/>
      <c r="RK390" s="259"/>
      <c r="RL390" s="259"/>
      <c r="RM390" s="259"/>
      <c r="RN390" s="259"/>
      <c r="RO390" s="259"/>
      <c r="RP390" s="259"/>
      <c r="RQ390" s="259"/>
      <c r="RR390" s="259"/>
      <c r="RS390" s="259"/>
      <c r="RT390" s="259"/>
      <c r="RU390" s="259"/>
      <c r="RV390" s="259"/>
      <c r="RW390" s="259"/>
      <c r="RX390" s="259"/>
      <c r="RY390" s="259"/>
      <c r="RZ390" s="259"/>
      <c r="SA390" s="259"/>
      <c r="SB390" s="259"/>
      <c r="SC390" s="259"/>
      <c r="SD390" s="259"/>
      <c r="SE390" s="259"/>
      <c r="SF390" s="259"/>
      <c r="SG390" s="259"/>
      <c r="SH390" s="259"/>
      <c r="SI390" s="259"/>
      <c r="SJ390" s="259"/>
      <c r="SK390" s="259"/>
      <c r="SL390" s="259"/>
      <c r="SM390" s="259"/>
      <c r="SN390" s="259"/>
      <c r="SO390" s="259"/>
      <c r="SP390" s="259"/>
      <c r="SQ390" s="259"/>
      <c r="SR390" s="259"/>
      <c r="SS390" s="259"/>
      <c r="ST390" s="259"/>
      <c r="SU390" s="259"/>
      <c r="SV390" s="259"/>
      <c r="SW390" s="259"/>
      <c r="SX390" s="259"/>
      <c r="SY390" s="259"/>
      <c r="SZ390" s="259"/>
      <c r="TA390" s="259"/>
      <c r="TB390" s="259"/>
      <c r="TC390" s="259"/>
      <c r="TD390" s="259"/>
      <c r="TE390" s="259"/>
      <c r="TF390" s="259"/>
      <c r="TG390" s="259"/>
      <c r="TH390" s="259"/>
      <c r="TI390" s="259"/>
      <c r="TJ390" s="259"/>
      <c r="TK390" s="259"/>
      <c r="TL390" s="259"/>
      <c r="TM390" s="259"/>
      <c r="TN390" s="259"/>
      <c r="TO390" s="259"/>
      <c r="TP390" s="259"/>
      <c r="TQ390" s="259"/>
      <c r="TR390" s="259"/>
      <c r="TS390" s="259"/>
      <c r="TT390" s="259"/>
      <c r="TU390" s="259"/>
      <c r="TV390" s="259"/>
      <c r="TW390" s="259"/>
      <c r="TX390" s="259"/>
      <c r="TY390" s="259"/>
      <c r="TZ390" s="259"/>
      <c r="UA390" s="259"/>
      <c r="UB390" s="259"/>
      <c r="UC390" s="259"/>
      <c r="UD390" s="259"/>
      <c r="UE390" s="259"/>
      <c r="UF390" s="259"/>
      <c r="UG390" s="259"/>
      <c r="UH390" s="259"/>
      <c r="UI390" s="259"/>
      <c r="UJ390" s="259"/>
      <c r="UK390" s="259"/>
      <c r="UL390" s="259"/>
      <c r="UM390" s="259"/>
      <c r="UN390" s="259"/>
      <c r="UO390" s="259"/>
      <c r="UP390" s="259"/>
      <c r="UQ390" s="259"/>
      <c r="UR390" s="259"/>
      <c r="US390" s="259"/>
      <c r="UT390" s="259"/>
      <c r="UU390" s="259"/>
      <c r="UV390" s="259"/>
      <c r="UW390" s="259"/>
      <c r="UX390" s="259"/>
      <c r="UY390" s="259"/>
      <c r="UZ390" s="259"/>
      <c r="VA390" s="259"/>
      <c r="VB390" s="259"/>
      <c r="VC390" s="259"/>
      <c r="VD390" s="259"/>
      <c r="VE390" s="259"/>
      <c r="VF390" s="259"/>
      <c r="VG390" s="259"/>
      <c r="VH390" s="259"/>
      <c r="VI390" s="259"/>
      <c r="VJ390" s="259"/>
      <c r="VK390" s="259"/>
      <c r="VL390" s="259"/>
      <c r="VM390" s="259"/>
      <c r="VN390" s="259"/>
      <c r="VO390" s="259"/>
      <c r="VP390" s="259"/>
      <c r="VQ390" s="259"/>
      <c r="VR390" s="259"/>
      <c r="VS390" s="259"/>
      <c r="VT390" s="259"/>
      <c r="VU390" s="259"/>
      <c r="VV390" s="259"/>
      <c r="VW390" s="259"/>
      <c r="VX390" s="259"/>
      <c r="VY390" s="259"/>
      <c r="VZ390" s="259"/>
      <c r="WA390" s="259"/>
      <c r="WB390" s="259"/>
      <c r="WC390" s="259"/>
      <c r="WD390" s="259"/>
      <c r="WE390" s="259"/>
      <c r="WF390" s="259"/>
      <c r="WG390" s="259"/>
      <c r="WH390" s="259"/>
      <c r="WI390" s="259"/>
      <c r="WJ390" s="259"/>
      <c r="WK390" s="259"/>
      <c r="WL390" s="259"/>
      <c r="WM390" s="259"/>
      <c r="WN390" s="259"/>
      <c r="WO390" s="259"/>
      <c r="WP390" s="259"/>
      <c r="WQ390" s="259"/>
      <c r="WR390" s="259"/>
      <c r="WS390" s="259"/>
      <c r="WT390" s="259"/>
      <c r="WU390" s="259"/>
      <c r="WV390" s="259"/>
      <c r="WW390" s="259"/>
      <c r="WX390" s="259"/>
      <c r="WY390" s="259"/>
      <c r="WZ390" s="259"/>
      <c r="XA390" s="259"/>
      <c r="XB390" s="259"/>
      <c r="XC390" s="259"/>
      <c r="XD390" s="259"/>
      <c r="XE390" s="259"/>
      <c r="XF390" s="259"/>
      <c r="XG390" s="259"/>
      <c r="XH390" s="259"/>
      <c r="XI390" s="259"/>
      <c r="XJ390" s="259"/>
      <c r="XK390" s="259"/>
      <c r="XL390" s="259"/>
      <c r="XM390" s="259"/>
      <c r="XN390" s="259"/>
      <c r="XO390" s="259"/>
      <c r="XP390" s="259"/>
      <c r="XQ390" s="259"/>
      <c r="XR390" s="259"/>
      <c r="XS390" s="259"/>
      <c r="XT390" s="259"/>
      <c r="XU390" s="259"/>
      <c r="XV390" s="259"/>
      <c r="XW390" s="259"/>
      <c r="XX390" s="259"/>
      <c r="XY390" s="259"/>
      <c r="XZ390" s="259"/>
      <c r="YA390" s="259"/>
      <c r="YB390" s="259"/>
      <c r="YC390" s="259"/>
      <c r="YD390" s="259"/>
      <c r="YE390" s="259"/>
      <c r="YF390" s="259"/>
      <c r="YG390" s="259"/>
      <c r="YH390" s="259"/>
      <c r="YI390" s="259"/>
      <c r="YJ390" s="259"/>
      <c r="YK390" s="259"/>
      <c r="YL390" s="259"/>
      <c r="YM390" s="259"/>
      <c r="YN390" s="259"/>
      <c r="YO390" s="259"/>
      <c r="YP390" s="259"/>
      <c r="YQ390" s="259"/>
      <c r="YR390" s="259"/>
      <c r="YS390" s="259"/>
      <c r="YT390" s="259"/>
      <c r="YU390" s="259"/>
      <c r="YV390" s="259"/>
      <c r="YW390" s="259"/>
      <c r="YX390" s="259"/>
      <c r="YY390" s="259"/>
      <c r="YZ390" s="259"/>
      <c r="ZA390" s="259"/>
      <c r="ZB390" s="259"/>
      <c r="ZC390" s="259"/>
      <c r="ZD390" s="259"/>
      <c r="ZE390" s="259"/>
      <c r="ZF390" s="259"/>
      <c r="ZG390" s="259"/>
      <c r="ZH390" s="259"/>
      <c r="ZI390" s="259"/>
      <c r="ZJ390" s="259"/>
      <c r="ZK390" s="259"/>
      <c r="ZL390" s="259"/>
      <c r="ZM390" s="259"/>
      <c r="ZN390" s="259"/>
      <c r="ZO390" s="259"/>
      <c r="ZP390" s="259"/>
      <c r="ZQ390" s="259"/>
      <c r="ZR390" s="259"/>
      <c r="ZS390" s="259"/>
      <c r="ZT390" s="259"/>
      <c r="ZU390" s="259"/>
      <c r="ZV390" s="259"/>
      <c r="ZW390" s="259"/>
      <c r="ZX390" s="259"/>
      <c r="ZY390" s="259"/>
      <c r="ZZ390" s="259"/>
      <c r="AAA390" s="259"/>
      <c r="AAB390" s="259"/>
      <c r="AAC390" s="259"/>
      <c r="AAD390" s="259"/>
      <c r="AAE390" s="259"/>
      <c r="AAF390" s="259"/>
      <c r="AAG390" s="259"/>
      <c r="AAH390" s="259"/>
      <c r="AAI390" s="259"/>
      <c r="AAJ390" s="259"/>
      <c r="AAK390" s="259"/>
      <c r="AAL390" s="259"/>
      <c r="AAM390" s="259"/>
      <c r="AAN390" s="259"/>
      <c r="AAO390" s="259"/>
      <c r="AAP390" s="259"/>
      <c r="AAQ390" s="259"/>
      <c r="AAR390" s="259"/>
      <c r="AAS390" s="259"/>
      <c r="AAT390" s="259"/>
      <c r="AAU390" s="259"/>
      <c r="AAV390" s="259"/>
      <c r="AAW390" s="259"/>
      <c r="AAX390" s="259"/>
      <c r="AAY390" s="259"/>
      <c r="AAZ390" s="259"/>
      <c r="ABA390" s="259"/>
      <c r="ABB390" s="259"/>
      <c r="ABC390" s="259"/>
      <c r="ABD390" s="259"/>
      <c r="ABE390" s="259"/>
      <c r="ABF390" s="259"/>
      <c r="ABG390" s="259"/>
      <c r="ABH390" s="259"/>
      <c r="ABI390" s="259"/>
      <c r="ABJ390" s="259"/>
      <c r="ABK390" s="259"/>
      <c r="ABL390" s="259"/>
      <c r="ABM390" s="259"/>
      <c r="ABN390" s="259"/>
      <c r="ABO390" s="259"/>
      <c r="ABP390" s="259"/>
      <c r="ABQ390" s="259"/>
      <c r="ABR390" s="259"/>
      <c r="ABS390" s="259"/>
      <c r="ABT390" s="259"/>
      <c r="ABU390" s="259"/>
      <c r="ABV390" s="259"/>
      <c r="ABW390" s="259"/>
      <c r="ABX390" s="259"/>
      <c r="ABY390" s="259"/>
      <c r="ABZ390" s="259"/>
      <c r="ACA390" s="259"/>
      <c r="ACB390" s="259"/>
      <c r="ACC390" s="259"/>
      <c r="ACD390" s="259"/>
      <c r="ACE390" s="259"/>
      <c r="ACF390" s="259"/>
      <c r="ACG390" s="259"/>
      <c r="ACH390" s="259"/>
      <c r="ACI390" s="259"/>
      <c r="ACJ390" s="259"/>
      <c r="ACK390" s="259"/>
      <c r="ACL390" s="259"/>
      <c r="ACM390" s="259"/>
      <c r="ACN390" s="259"/>
      <c r="ACO390" s="259"/>
      <c r="ACP390" s="259"/>
      <c r="ACQ390" s="259"/>
      <c r="ACR390" s="259"/>
      <c r="ACS390" s="259"/>
      <c r="ACT390" s="259"/>
      <c r="ACU390" s="259"/>
      <c r="ACV390" s="259"/>
      <c r="ACW390" s="259"/>
      <c r="ACX390" s="259"/>
      <c r="ACY390" s="259"/>
      <c r="ACZ390" s="259"/>
      <c r="ADA390" s="259"/>
      <c r="ADB390" s="259"/>
      <c r="ADC390" s="259"/>
      <c r="ADD390" s="259"/>
      <c r="ADE390" s="259"/>
      <c r="ADF390" s="259"/>
      <c r="ADG390" s="259"/>
      <c r="ADH390" s="259"/>
      <c r="ADI390" s="259"/>
      <c r="ADJ390" s="259"/>
      <c r="ADK390" s="259"/>
      <c r="ADL390" s="259"/>
      <c r="ADM390" s="259"/>
      <c r="ADN390" s="259"/>
      <c r="ADO390" s="259"/>
      <c r="ADP390" s="259"/>
      <c r="ADQ390" s="259"/>
      <c r="ADR390" s="259"/>
      <c r="ADS390" s="259"/>
      <c r="ADT390" s="259"/>
      <c r="ADU390" s="259"/>
      <c r="ADV390" s="259"/>
      <c r="ADW390" s="259"/>
      <c r="ADX390" s="259"/>
      <c r="ADY390" s="259"/>
      <c r="ADZ390" s="259"/>
      <c r="AEA390" s="259"/>
      <c r="AEB390" s="259"/>
      <c r="AEC390" s="259"/>
      <c r="AED390" s="259"/>
      <c r="AEE390" s="259"/>
      <c r="AEF390" s="259"/>
      <c r="AEG390" s="259"/>
      <c r="AEH390" s="259"/>
      <c r="AEI390" s="259"/>
      <c r="AEJ390" s="259"/>
      <c r="AEK390" s="259"/>
      <c r="AEL390" s="259"/>
      <c r="AEM390" s="259"/>
      <c r="AEN390" s="259"/>
      <c r="AEO390" s="259"/>
      <c r="AEP390" s="259"/>
      <c r="AEQ390" s="259"/>
      <c r="AER390" s="259"/>
      <c r="AES390" s="259"/>
      <c r="AET390" s="259"/>
      <c r="AEU390" s="259"/>
      <c r="AEV390" s="259"/>
      <c r="AEW390" s="259"/>
      <c r="AEX390" s="259"/>
      <c r="AEY390" s="259"/>
      <c r="AEZ390" s="259"/>
      <c r="AFA390" s="259"/>
      <c r="AFB390" s="259"/>
      <c r="AFC390" s="259"/>
      <c r="AFD390" s="259"/>
      <c r="AFE390" s="259"/>
      <c r="AFF390" s="259"/>
      <c r="AFG390" s="259"/>
      <c r="AFH390" s="259"/>
      <c r="AFI390" s="259"/>
      <c r="AFJ390" s="259"/>
      <c r="AFK390" s="259"/>
      <c r="AFL390" s="259"/>
      <c r="AFM390" s="259"/>
      <c r="AFN390" s="259"/>
      <c r="AFO390" s="259"/>
      <c r="AFP390" s="259"/>
      <c r="AFQ390" s="259"/>
      <c r="AFR390" s="259"/>
      <c r="AFS390" s="259"/>
      <c r="AFT390" s="259"/>
      <c r="AFU390" s="259"/>
      <c r="AFV390" s="259"/>
      <c r="AFW390" s="259"/>
      <c r="AFX390" s="259"/>
      <c r="AFY390" s="259"/>
      <c r="AFZ390" s="259"/>
      <c r="AGA390" s="259"/>
      <c r="AGB390" s="259"/>
      <c r="AGC390" s="259"/>
      <c r="AGD390" s="259"/>
      <c r="AGE390" s="259"/>
      <c r="AGF390" s="259"/>
      <c r="AGG390" s="259"/>
      <c r="AGH390" s="259"/>
      <c r="AGI390" s="259"/>
      <c r="AGJ390" s="259"/>
      <c r="AGK390" s="259"/>
      <c r="AGL390" s="259"/>
      <c r="AGM390" s="259"/>
      <c r="AGN390" s="259"/>
      <c r="AGO390" s="259"/>
      <c r="AGP390" s="259"/>
      <c r="AGQ390" s="259"/>
      <c r="AGR390" s="259"/>
      <c r="AGS390" s="259"/>
      <c r="AGT390" s="259"/>
      <c r="AGU390" s="259"/>
      <c r="AGV390" s="259"/>
      <c r="AGW390" s="259"/>
      <c r="AGX390" s="259"/>
      <c r="AGY390" s="259"/>
      <c r="AGZ390" s="259"/>
      <c r="AHA390" s="259"/>
      <c r="AHB390" s="259"/>
      <c r="AHC390" s="259"/>
      <c r="AHD390" s="259"/>
      <c r="AHE390" s="259"/>
      <c r="AHF390" s="259"/>
      <c r="AHG390" s="259"/>
      <c r="AHH390" s="259"/>
      <c r="AHI390" s="259"/>
      <c r="AHJ390" s="259"/>
      <c r="AHK390" s="259"/>
      <c r="AHL390" s="259"/>
      <c r="AHM390" s="259"/>
      <c r="AHN390" s="259"/>
      <c r="AHO390" s="259"/>
      <c r="AHP390" s="259"/>
      <c r="AHQ390" s="259"/>
      <c r="AHR390" s="259"/>
      <c r="AHS390" s="259"/>
      <c r="AHT390" s="259"/>
      <c r="AHU390" s="259"/>
      <c r="AHV390" s="259"/>
      <c r="AHW390" s="259"/>
      <c r="AHX390" s="259"/>
      <c r="AHY390" s="259"/>
      <c r="AHZ390" s="259"/>
      <c r="AIA390" s="259"/>
      <c r="AIB390" s="259"/>
      <c r="AIC390" s="259"/>
      <c r="AID390" s="259"/>
      <c r="AIE390" s="259"/>
      <c r="AIF390" s="259"/>
      <c r="AIG390" s="259"/>
      <c r="AIH390" s="259"/>
      <c r="AII390" s="259"/>
      <c r="AIJ390" s="259"/>
      <c r="AIK390" s="259"/>
      <c r="AIL390" s="259"/>
      <c r="AIM390" s="259"/>
      <c r="AIN390" s="259"/>
      <c r="AIO390" s="259"/>
      <c r="AIP390" s="259"/>
      <c r="AIQ390" s="259"/>
      <c r="AIR390" s="259"/>
      <c r="AIS390" s="259"/>
      <c r="AIT390" s="259"/>
      <c r="AIU390" s="259"/>
      <c r="AIV390" s="259"/>
      <c r="AIW390" s="259"/>
      <c r="AIX390" s="259"/>
      <c r="AIY390" s="259"/>
      <c r="AIZ390" s="259"/>
      <c r="AJA390" s="259"/>
      <c r="AJB390" s="259"/>
      <c r="AJC390" s="259"/>
      <c r="AJD390" s="259"/>
      <c r="AJE390" s="259"/>
      <c r="AJF390" s="259"/>
      <c r="AJG390" s="259"/>
      <c r="AJH390" s="259"/>
      <c r="AJI390" s="259"/>
      <c r="AJJ390" s="259"/>
      <c r="AJK390" s="259"/>
      <c r="AJL390" s="259"/>
      <c r="AJM390" s="259"/>
      <c r="AJN390" s="259"/>
      <c r="AJO390" s="259"/>
      <c r="AJP390" s="259"/>
      <c r="AJQ390" s="259"/>
      <c r="AJR390" s="259"/>
      <c r="AJS390" s="259"/>
      <c r="AJT390" s="259"/>
      <c r="AJU390" s="259"/>
      <c r="AJV390" s="259"/>
      <c r="AJW390" s="259"/>
      <c r="AJX390" s="259"/>
      <c r="AJY390" s="259"/>
      <c r="AJZ390" s="259"/>
      <c r="AKA390" s="259"/>
      <c r="AKB390" s="259"/>
      <c r="AKC390" s="259"/>
      <c r="AKD390" s="259"/>
      <c r="AKE390" s="259"/>
      <c r="AKF390" s="259"/>
      <c r="AKG390" s="259"/>
      <c r="AKH390" s="259"/>
      <c r="AKI390" s="259"/>
      <c r="AKJ390" s="259"/>
      <c r="AKK390" s="259"/>
      <c r="AKL390" s="259"/>
      <c r="AKM390" s="259"/>
      <c r="AKN390" s="259"/>
      <c r="AKO390" s="259"/>
      <c r="AKP390" s="259"/>
      <c r="AKQ390" s="259"/>
      <c r="AKR390" s="259"/>
      <c r="AKS390" s="259"/>
      <c r="AKT390" s="259"/>
      <c r="AKU390" s="259"/>
      <c r="AKV390" s="259"/>
      <c r="AKW390" s="259"/>
      <c r="AKX390" s="259"/>
      <c r="AKY390" s="259"/>
      <c r="AKZ390" s="259"/>
      <c r="ALA390" s="259"/>
      <c r="ALB390" s="259"/>
      <c r="ALC390" s="259"/>
      <c r="ALD390" s="259"/>
      <c r="ALE390" s="259"/>
      <c r="ALF390" s="259"/>
      <c r="ALG390" s="259"/>
      <c r="ALH390" s="259"/>
      <c r="ALI390" s="259"/>
      <c r="ALJ390" s="259"/>
      <c r="ALK390" s="259"/>
      <c r="ALL390" s="259"/>
      <c r="ALM390" s="259"/>
      <c r="ALN390" s="259"/>
      <c r="ALO390" s="259"/>
      <c r="ALP390" s="259"/>
      <c r="ALQ390" s="259"/>
      <c r="ALR390" s="259"/>
      <c r="ALS390" s="259"/>
      <c r="ALT390" s="259"/>
      <c r="ALU390" s="259"/>
      <c r="ALV390" s="259"/>
      <c r="ALW390" s="259"/>
      <c r="ALX390" s="259"/>
      <c r="ALY390" s="259"/>
      <c r="ALZ390" s="259"/>
      <c r="AMA390" s="259"/>
      <c r="AMB390" s="259"/>
      <c r="AMC390" s="259"/>
      <c r="AMD390" s="259"/>
      <c r="AME390" s="259"/>
      <c r="AMF390" s="259"/>
      <c r="AMG390" s="259"/>
      <c r="AMH390" s="259"/>
      <c r="AMI390" s="259"/>
      <c r="AMJ390" s="259"/>
    </row>
    <row r="391" spans="1:1024" s="258" customFormat="1" ht="16.350000000000001" customHeight="1">
      <c r="A391" s="477"/>
      <c r="B391" s="259"/>
      <c r="C391" s="259"/>
      <c r="D391" s="259"/>
      <c r="E391" s="259"/>
      <c r="F391" s="259"/>
      <c r="G391" s="259"/>
      <c r="H391" s="259"/>
      <c r="I391" s="523"/>
      <c r="J391" s="523"/>
      <c r="K391" s="523"/>
      <c r="L391" s="523"/>
      <c r="M391" s="523"/>
      <c r="N391" s="523"/>
      <c r="O391" s="523"/>
      <c r="P391" s="523"/>
      <c r="Q391" s="523"/>
      <c r="R391" s="524"/>
      <c r="S391" s="523"/>
      <c r="T391" s="523"/>
      <c r="U391" s="523"/>
      <c r="V391" s="523"/>
      <c r="W391" s="523"/>
      <c r="X391" s="523"/>
      <c r="Y391" s="523"/>
      <c r="Z391" s="259"/>
      <c r="AA391" s="259"/>
      <c r="AB391" s="259"/>
      <c r="AC391" s="259"/>
      <c r="AD391" s="259"/>
      <c r="AE391" s="259"/>
      <c r="AF391" s="259"/>
      <c r="AG391" s="259"/>
      <c r="AH391" s="259"/>
      <c r="AI391" s="259"/>
      <c r="AJ391" s="259"/>
      <c r="AK391" s="259"/>
      <c r="AL391" s="259"/>
      <c r="AM391" s="259"/>
      <c r="AN391" s="259"/>
      <c r="AO391" s="259"/>
      <c r="AP391" s="259"/>
      <c r="AQ391" s="259"/>
      <c r="AR391" s="259"/>
      <c r="AS391" s="259"/>
      <c r="AT391" s="259"/>
      <c r="AU391" s="259"/>
      <c r="AV391" s="259"/>
      <c r="AW391" s="259"/>
      <c r="AX391" s="259"/>
      <c r="AY391" s="259"/>
      <c r="AZ391" s="259"/>
      <c r="BA391" s="259"/>
      <c r="BB391" s="259"/>
      <c r="BC391" s="259"/>
      <c r="BD391" s="259"/>
      <c r="BE391" s="259"/>
      <c r="BF391" s="259"/>
      <c r="BG391" s="259"/>
      <c r="BH391" s="259"/>
      <c r="BI391" s="259"/>
      <c r="BJ391" s="259"/>
      <c r="BK391" s="259"/>
      <c r="BL391" s="259"/>
      <c r="BM391" s="259"/>
      <c r="BN391" s="259"/>
      <c r="BO391" s="259"/>
      <c r="BP391" s="259"/>
      <c r="BQ391" s="259"/>
      <c r="BR391" s="259"/>
      <c r="BS391" s="259"/>
      <c r="BT391" s="259"/>
      <c r="BU391" s="259"/>
      <c r="BV391" s="259"/>
      <c r="BW391" s="259"/>
      <c r="BX391" s="259"/>
      <c r="BY391" s="259"/>
      <c r="BZ391" s="259"/>
      <c r="CA391" s="259"/>
      <c r="CB391" s="259"/>
      <c r="CC391" s="259"/>
      <c r="CD391" s="259"/>
      <c r="CE391" s="259"/>
      <c r="CF391" s="259"/>
      <c r="CG391" s="259"/>
      <c r="CH391" s="259"/>
      <c r="CI391" s="259"/>
      <c r="CJ391" s="259"/>
      <c r="CK391" s="259"/>
      <c r="CL391" s="259"/>
      <c r="CM391" s="259"/>
      <c r="CN391" s="259"/>
      <c r="CO391" s="259"/>
      <c r="CP391" s="259"/>
      <c r="CQ391" s="259"/>
      <c r="CR391" s="259"/>
      <c r="CS391" s="259"/>
      <c r="CT391" s="259"/>
      <c r="CU391" s="259"/>
      <c r="CV391" s="259"/>
      <c r="CW391" s="259"/>
      <c r="CX391" s="259"/>
      <c r="CY391" s="259"/>
      <c r="CZ391" s="259"/>
      <c r="DA391" s="259"/>
      <c r="DB391" s="259"/>
      <c r="DC391" s="259"/>
      <c r="DD391" s="259"/>
      <c r="DE391" s="259"/>
      <c r="DF391" s="259"/>
      <c r="DG391" s="259"/>
      <c r="DH391" s="259"/>
      <c r="DI391" s="259"/>
      <c r="DJ391" s="259"/>
      <c r="DK391" s="259"/>
      <c r="DL391" s="259"/>
      <c r="DM391" s="259"/>
      <c r="DN391" s="259"/>
      <c r="DO391" s="259"/>
      <c r="DP391" s="259"/>
      <c r="DQ391" s="259"/>
      <c r="DR391" s="259"/>
      <c r="DS391" s="259"/>
      <c r="DT391" s="259"/>
      <c r="DU391" s="259"/>
      <c r="DV391" s="259"/>
      <c r="DW391" s="259"/>
      <c r="DX391" s="259"/>
      <c r="DY391" s="259"/>
      <c r="DZ391" s="259"/>
      <c r="EA391" s="259"/>
      <c r="EB391" s="259"/>
      <c r="EC391" s="259"/>
      <c r="ED391" s="259"/>
      <c r="EE391" s="259"/>
      <c r="EF391" s="259"/>
      <c r="EG391" s="259"/>
      <c r="EH391" s="259"/>
      <c r="EI391" s="259"/>
      <c r="EJ391" s="259"/>
      <c r="EK391" s="259"/>
      <c r="EL391" s="259"/>
      <c r="EM391" s="259"/>
      <c r="EN391" s="259"/>
      <c r="EO391" s="259"/>
      <c r="EP391" s="259"/>
      <c r="EQ391" s="259"/>
      <c r="ER391" s="259"/>
      <c r="ES391" s="259"/>
      <c r="ET391" s="259"/>
      <c r="EU391" s="259"/>
      <c r="EV391" s="259"/>
      <c r="EW391" s="259"/>
      <c r="EX391" s="259"/>
      <c r="EY391" s="259"/>
      <c r="EZ391" s="259"/>
      <c r="FA391" s="259"/>
      <c r="FB391" s="259"/>
      <c r="FC391" s="259"/>
      <c r="FD391" s="259"/>
      <c r="FE391" s="259"/>
      <c r="FF391" s="259"/>
      <c r="FG391" s="259"/>
      <c r="FH391" s="259"/>
      <c r="FI391" s="259"/>
      <c r="FJ391" s="259"/>
      <c r="FK391" s="259"/>
      <c r="FL391" s="259"/>
      <c r="FM391" s="259"/>
      <c r="FN391" s="259"/>
      <c r="FO391" s="259"/>
      <c r="FP391" s="259"/>
      <c r="FQ391" s="259"/>
      <c r="FR391" s="259"/>
      <c r="FS391" s="259"/>
      <c r="FT391" s="259"/>
      <c r="FU391" s="259"/>
      <c r="FV391" s="259"/>
      <c r="FW391" s="259"/>
      <c r="FX391" s="259"/>
      <c r="FY391" s="259"/>
      <c r="FZ391" s="259"/>
      <c r="GA391" s="259"/>
      <c r="GB391" s="259"/>
      <c r="GC391" s="259"/>
      <c r="GD391" s="259"/>
      <c r="GE391" s="259"/>
      <c r="GF391" s="259"/>
      <c r="GG391" s="259"/>
      <c r="GH391" s="259"/>
      <c r="GI391" s="259"/>
      <c r="GJ391" s="259"/>
      <c r="GK391" s="259"/>
      <c r="GL391" s="259"/>
      <c r="GM391" s="259"/>
      <c r="GN391" s="259"/>
      <c r="GO391" s="259"/>
      <c r="GP391" s="259"/>
      <c r="GQ391" s="259"/>
      <c r="GR391" s="259"/>
      <c r="GS391" s="259"/>
      <c r="GT391" s="259"/>
      <c r="GU391" s="259"/>
      <c r="GV391" s="259"/>
      <c r="GW391" s="259"/>
      <c r="GX391" s="259"/>
      <c r="GY391" s="259"/>
      <c r="GZ391" s="259"/>
      <c r="HA391" s="259"/>
      <c r="HB391" s="259"/>
      <c r="HC391" s="259"/>
      <c r="HD391" s="259"/>
      <c r="HE391" s="259"/>
      <c r="HF391" s="259"/>
      <c r="HG391" s="259"/>
      <c r="HH391" s="259"/>
      <c r="HI391" s="259"/>
      <c r="HJ391" s="259"/>
      <c r="HK391" s="259"/>
      <c r="HL391" s="259"/>
      <c r="HM391" s="259"/>
      <c r="HN391" s="259"/>
      <c r="HO391" s="259"/>
      <c r="HP391" s="259"/>
      <c r="HQ391" s="259"/>
      <c r="HR391" s="259"/>
      <c r="HS391" s="259"/>
      <c r="HT391" s="259"/>
      <c r="HU391" s="259"/>
      <c r="HV391" s="259"/>
      <c r="HW391" s="259"/>
      <c r="HX391" s="259"/>
      <c r="HY391" s="259"/>
      <c r="HZ391" s="259"/>
      <c r="IA391" s="259"/>
      <c r="IB391" s="259"/>
      <c r="IC391" s="259"/>
      <c r="ID391" s="259"/>
      <c r="IE391" s="259"/>
      <c r="IF391" s="259"/>
      <c r="IG391" s="259"/>
      <c r="IH391" s="259"/>
      <c r="II391" s="259"/>
      <c r="IJ391" s="259"/>
      <c r="IK391" s="259"/>
      <c r="IL391" s="259"/>
      <c r="IM391" s="259"/>
      <c r="IN391" s="259"/>
      <c r="IO391" s="259"/>
      <c r="IP391" s="259"/>
      <c r="IQ391" s="259"/>
      <c r="IR391" s="259"/>
      <c r="IS391" s="259"/>
      <c r="IT391" s="259"/>
      <c r="IU391" s="259"/>
      <c r="IV391" s="259"/>
      <c r="IW391" s="259"/>
      <c r="IX391" s="259"/>
      <c r="IY391" s="259"/>
      <c r="IZ391" s="259"/>
      <c r="JA391" s="259"/>
      <c r="JB391" s="259"/>
      <c r="JC391" s="259"/>
      <c r="JD391" s="259"/>
      <c r="JE391" s="259"/>
      <c r="JF391" s="259"/>
      <c r="JG391" s="259"/>
      <c r="JH391" s="259"/>
      <c r="JI391" s="259"/>
      <c r="JJ391" s="259"/>
      <c r="JK391" s="259"/>
      <c r="JL391" s="259"/>
      <c r="JM391" s="259"/>
      <c r="JN391" s="259"/>
      <c r="JO391" s="259"/>
      <c r="JP391" s="259"/>
      <c r="JQ391" s="259"/>
      <c r="JR391" s="259"/>
      <c r="JS391" s="259"/>
      <c r="JT391" s="259"/>
      <c r="JU391" s="259"/>
      <c r="JV391" s="259"/>
      <c r="JW391" s="259"/>
      <c r="JX391" s="259"/>
      <c r="JY391" s="259"/>
      <c r="JZ391" s="259"/>
      <c r="KA391" s="259"/>
      <c r="KB391" s="259"/>
      <c r="KC391" s="259"/>
      <c r="KD391" s="259"/>
      <c r="KE391" s="259"/>
      <c r="KF391" s="259"/>
      <c r="KG391" s="259"/>
      <c r="KH391" s="259"/>
      <c r="KI391" s="259"/>
      <c r="KJ391" s="259"/>
      <c r="KK391" s="259"/>
      <c r="KL391" s="259"/>
      <c r="KM391" s="259"/>
      <c r="KN391" s="259"/>
      <c r="KO391" s="259"/>
      <c r="KP391" s="259"/>
      <c r="KQ391" s="259"/>
      <c r="KR391" s="259"/>
      <c r="KS391" s="259"/>
      <c r="KT391" s="259"/>
      <c r="KU391" s="259"/>
      <c r="KV391" s="259"/>
      <c r="KW391" s="259"/>
      <c r="KX391" s="259"/>
      <c r="KY391" s="259"/>
      <c r="KZ391" s="259"/>
      <c r="LA391" s="259"/>
      <c r="LB391" s="259"/>
      <c r="LC391" s="259"/>
      <c r="LD391" s="259"/>
      <c r="LE391" s="259"/>
      <c r="LF391" s="259"/>
      <c r="LG391" s="259"/>
      <c r="LH391" s="259"/>
      <c r="LI391" s="259"/>
      <c r="LJ391" s="259"/>
      <c r="LK391" s="259"/>
      <c r="LL391" s="259"/>
      <c r="LM391" s="259"/>
      <c r="LN391" s="259"/>
      <c r="LO391" s="259"/>
      <c r="LP391" s="259"/>
      <c r="LQ391" s="259"/>
      <c r="LR391" s="259"/>
      <c r="LS391" s="259"/>
      <c r="LT391" s="259"/>
      <c r="LU391" s="259"/>
      <c r="LV391" s="259"/>
      <c r="LW391" s="259"/>
      <c r="LX391" s="259"/>
      <c r="LY391" s="259"/>
      <c r="LZ391" s="259"/>
      <c r="MA391" s="259"/>
      <c r="MB391" s="259"/>
      <c r="MC391" s="259"/>
      <c r="MD391" s="259"/>
      <c r="ME391" s="259"/>
      <c r="MF391" s="259"/>
      <c r="MG391" s="259"/>
      <c r="MH391" s="259"/>
      <c r="MI391" s="259"/>
      <c r="MJ391" s="259"/>
      <c r="MK391" s="259"/>
      <c r="ML391" s="259"/>
      <c r="MM391" s="259"/>
      <c r="MN391" s="259"/>
      <c r="MO391" s="259"/>
      <c r="MP391" s="259"/>
      <c r="MQ391" s="259"/>
      <c r="MR391" s="259"/>
      <c r="MS391" s="259"/>
      <c r="MT391" s="259"/>
      <c r="MU391" s="259"/>
      <c r="MV391" s="259"/>
      <c r="MW391" s="259"/>
      <c r="MX391" s="259"/>
      <c r="MY391" s="259"/>
      <c r="MZ391" s="259"/>
      <c r="NA391" s="259"/>
      <c r="NB391" s="259"/>
      <c r="NC391" s="259"/>
      <c r="ND391" s="259"/>
      <c r="NE391" s="259"/>
      <c r="NF391" s="259"/>
      <c r="NG391" s="259"/>
      <c r="NH391" s="259"/>
      <c r="NI391" s="259"/>
      <c r="NJ391" s="259"/>
      <c r="NK391" s="259"/>
      <c r="NL391" s="259"/>
      <c r="NM391" s="259"/>
      <c r="NN391" s="259"/>
      <c r="NO391" s="259"/>
      <c r="NP391" s="259"/>
      <c r="NQ391" s="259"/>
      <c r="NR391" s="259"/>
      <c r="NS391" s="259"/>
      <c r="NT391" s="259"/>
      <c r="NU391" s="259"/>
      <c r="NV391" s="259"/>
      <c r="NW391" s="259"/>
      <c r="NX391" s="259"/>
      <c r="NY391" s="259"/>
      <c r="NZ391" s="259"/>
      <c r="OA391" s="259"/>
      <c r="OB391" s="259"/>
      <c r="OC391" s="259"/>
      <c r="OD391" s="259"/>
      <c r="OE391" s="259"/>
      <c r="OF391" s="259"/>
      <c r="OG391" s="259"/>
      <c r="OH391" s="259"/>
      <c r="OI391" s="259"/>
      <c r="OJ391" s="259"/>
      <c r="OK391" s="259"/>
      <c r="OL391" s="259"/>
      <c r="OM391" s="259"/>
      <c r="ON391" s="259"/>
      <c r="OO391" s="259"/>
      <c r="OP391" s="259"/>
      <c r="OQ391" s="259"/>
      <c r="OR391" s="259"/>
      <c r="OS391" s="259"/>
      <c r="OT391" s="259"/>
      <c r="OU391" s="259"/>
      <c r="OV391" s="259"/>
      <c r="OW391" s="259"/>
      <c r="OX391" s="259"/>
      <c r="OY391" s="259"/>
      <c r="OZ391" s="259"/>
      <c r="PA391" s="259"/>
      <c r="PB391" s="259"/>
      <c r="PC391" s="259"/>
      <c r="PD391" s="259"/>
      <c r="PE391" s="259"/>
      <c r="PF391" s="259"/>
      <c r="PG391" s="259"/>
      <c r="PH391" s="259"/>
      <c r="PI391" s="259"/>
      <c r="PJ391" s="259"/>
      <c r="PK391" s="259"/>
      <c r="PL391" s="259"/>
      <c r="PM391" s="259"/>
      <c r="PN391" s="259"/>
      <c r="PO391" s="259"/>
      <c r="PP391" s="259"/>
      <c r="PQ391" s="259"/>
      <c r="PR391" s="259"/>
      <c r="PS391" s="259"/>
      <c r="PT391" s="259"/>
      <c r="PU391" s="259"/>
      <c r="PV391" s="259"/>
      <c r="PW391" s="259"/>
      <c r="PX391" s="259"/>
      <c r="PY391" s="259"/>
      <c r="PZ391" s="259"/>
      <c r="QA391" s="259"/>
      <c r="QB391" s="259"/>
      <c r="QC391" s="259"/>
      <c r="QD391" s="259"/>
      <c r="QE391" s="259"/>
      <c r="QF391" s="259"/>
      <c r="QG391" s="259"/>
      <c r="QH391" s="259"/>
      <c r="QI391" s="259"/>
      <c r="QJ391" s="259"/>
      <c r="QK391" s="259"/>
      <c r="QL391" s="259"/>
      <c r="QM391" s="259"/>
      <c r="QN391" s="259"/>
      <c r="QO391" s="259"/>
      <c r="QP391" s="259"/>
      <c r="QQ391" s="259"/>
      <c r="QR391" s="259"/>
      <c r="QS391" s="259"/>
      <c r="QT391" s="259"/>
      <c r="QU391" s="259"/>
      <c r="QV391" s="259"/>
      <c r="QW391" s="259"/>
      <c r="QX391" s="259"/>
      <c r="QY391" s="259"/>
      <c r="QZ391" s="259"/>
      <c r="RA391" s="259"/>
      <c r="RB391" s="259"/>
      <c r="RC391" s="259"/>
      <c r="RD391" s="259"/>
      <c r="RE391" s="259"/>
      <c r="RF391" s="259"/>
      <c r="RG391" s="259"/>
      <c r="RH391" s="259"/>
      <c r="RI391" s="259"/>
      <c r="RJ391" s="259"/>
      <c r="RK391" s="259"/>
      <c r="RL391" s="259"/>
      <c r="RM391" s="259"/>
      <c r="RN391" s="259"/>
      <c r="RO391" s="259"/>
      <c r="RP391" s="259"/>
      <c r="RQ391" s="259"/>
      <c r="RR391" s="259"/>
      <c r="RS391" s="259"/>
      <c r="RT391" s="259"/>
      <c r="RU391" s="259"/>
      <c r="RV391" s="259"/>
      <c r="RW391" s="259"/>
      <c r="RX391" s="259"/>
      <c r="RY391" s="259"/>
      <c r="RZ391" s="259"/>
      <c r="SA391" s="259"/>
      <c r="SB391" s="259"/>
      <c r="SC391" s="259"/>
      <c r="SD391" s="259"/>
      <c r="SE391" s="259"/>
      <c r="SF391" s="259"/>
      <c r="SG391" s="259"/>
      <c r="SH391" s="259"/>
      <c r="SI391" s="259"/>
      <c r="SJ391" s="259"/>
      <c r="SK391" s="259"/>
      <c r="SL391" s="259"/>
      <c r="SM391" s="259"/>
      <c r="SN391" s="259"/>
      <c r="SO391" s="259"/>
      <c r="SP391" s="259"/>
      <c r="SQ391" s="259"/>
      <c r="SR391" s="259"/>
      <c r="SS391" s="259"/>
      <c r="ST391" s="259"/>
      <c r="SU391" s="259"/>
      <c r="SV391" s="259"/>
      <c r="SW391" s="259"/>
      <c r="SX391" s="259"/>
      <c r="SY391" s="259"/>
      <c r="SZ391" s="259"/>
      <c r="TA391" s="259"/>
      <c r="TB391" s="259"/>
      <c r="TC391" s="259"/>
      <c r="TD391" s="259"/>
      <c r="TE391" s="259"/>
      <c r="TF391" s="259"/>
      <c r="TG391" s="259"/>
      <c r="TH391" s="259"/>
      <c r="TI391" s="259"/>
      <c r="TJ391" s="259"/>
      <c r="TK391" s="259"/>
      <c r="TL391" s="259"/>
      <c r="TM391" s="259"/>
      <c r="TN391" s="259"/>
      <c r="TO391" s="259"/>
      <c r="TP391" s="259"/>
      <c r="TQ391" s="259"/>
      <c r="TR391" s="259"/>
      <c r="TS391" s="259"/>
      <c r="TT391" s="259"/>
      <c r="TU391" s="259"/>
      <c r="TV391" s="259"/>
      <c r="TW391" s="259"/>
      <c r="TX391" s="259"/>
      <c r="TY391" s="259"/>
      <c r="TZ391" s="259"/>
      <c r="UA391" s="259"/>
      <c r="UB391" s="259"/>
      <c r="UC391" s="259"/>
      <c r="UD391" s="259"/>
      <c r="UE391" s="259"/>
      <c r="UF391" s="259"/>
      <c r="UG391" s="259"/>
      <c r="UH391" s="259"/>
      <c r="UI391" s="259"/>
      <c r="UJ391" s="259"/>
      <c r="UK391" s="259"/>
      <c r="UL391" s="259"/>
      <c r="UM391" s="259"/>
      <c r="UN391" s="259"/>
      <c r="UO391" s="259"/>
      <c r="UP391" s="259"/>
      <c r="UQ391" s="259"/>
      <c r="UR391" s="259"/>
      <c r="US391" s="259"/>
      <c r="UT391" s="259"/>
      <c r="UU391" s="259"/>
      <c r="UV391" s="259"/>
      <c r="UW391" s="259"/>
      <c r="UX391" s="259"/>
      <c r="UY391" s="259"/>
      <c r="UZ391" s="259"/>
      <c r="VA391" s="259"/>
      <c r="VB391" s="259"/>
      <c r="VC391" s="259"/>
      <c r="VD391" s="259"/>
      <c r="VE391" s="259"/>
      <c r="VF391" s="259"/>
      <c r="VG391" s="259"/>
      <c r="VH391" s="259"/>
      <c r="VI391" s="259"/>
      <c r="VJ391" s="259"/>
      <c r="VK391" s="259"/>
      <c r="VL391" s="259"/>
      <c r="VM391" s="259"/>
      <c r="VN391" s="259"/>
      <c r="VO391" s="259"/>
      <c r="VP391" s="259"/>
      <c r="VQ391" s="259"/>
      <c r="VR391" s="259"/>
      <c r="VS391" s="259"/>
      <c r="VT391" s="259"/>
      <c r="VU391" s="259"/>
      <c r="VV391" s="259"/>
      <c r="VW391" s="259"/>
      <c r="VX391" s="259"/>
      <c r="VY391" s="259"/>
      <c r="VZ391" s="259"/>
      <c r="WA391" s="259"/>
      <c r="WB391" s="259"/>
      <c r="WC391" s="259"/>
      <c r="WD391" s="259"/>
      <c r="WE391" s="259"/>
      <c r="WF391" s="259"/>
      <c r="WG391" s="259"/>
      <c r="WH391" s="259"/>
      <c r="WI391" s="259"/>
      <c r="WJ391" s="259"/>
      <c r="WK391" s="259"/>
      <c r="WL391" s="259"/>
      <c r="WM391" s="259"/>
      <c r="WN391" s="259"/>
      <c r="WO391" s="259"/>
      <c r="WP391" s="259"/>
      <c r="WQ391" s="259"/>
      <c r="WR391" s="259"/>
      <c r="WS391" s="259"/>
      <c r="WT391" s="259"/>
      <c r="WU391" s="259"/>
      <c r="WV391" s="259"/>
      <c r="WW391" s="259"/>
      <c r="WX391" s="259"/>
      <c r="WY391" s="259"/>
      <c r="WZ391" s="259"/>
      <c r="XA391" s="259"/>
      <c r="XB391" s="259"/>
      <c r="XC391" s="259"/>
      <c r="XD391" s="259"/>
      <c r="XE391" s="259"/>
      <c r="XF391" s="259"/>
      <c r="XG391" s="259"/>
      <c r="XH391" s="259"/>
      <c r="XI391" s="259"/>
      <c r="XJ391" s="259"/>
      <c r="XK391" s="259"/>
      <c r="XL391" s="259"/>
      <c r="XM391" s="259"/>
      <c r="XN391" s="259"/>
      <c r="XO391" s="259"/>
      <c r="XP391" s="259"/>
      <c r="XQ391" s="259"/>
      <c r="XR391" s="259"/>
      <c r="XS391" s="259"/>
      <c r="XT391" s="259"/>
      <c r="XU391" s="259"/>
      <c r="XV391" s="259"/>
      <c r="XW391" s="259"/>
      <c r="XX391" s="259"/>
      <c r="XY391" s="259"/>
      <c r="XZ391" s="259"/>
      <c r="YA391" s="259"/>
      <c r="YB391" s="259"/>
      <c r="YC391" s="259"/>
      <c r="YD391" s="259"/>
      <c r="YE391" s="259"/>
      <c r="YF391" s="259"/>
      <c r="YG391" s="259"/>
      <c r="YH391" s="259"/>
      <c r="YI391" s="259"/>
      <c r="YJ391" s="259"/>
      <c r="YK391" s="259"/>
      <c r="YL391" s="259"/>
      <c r="YM391" s="259"/>
      <c r="YN391" s="259"/>
      <c r="YO391" s="259"/>
      <c r="YP391" s="259"/>
      <c r="YQ391" s="259"/>
      <c r="YR391" s="259"/>
      <c r="YS391" s="259"/>
      <c r="YT391" s="259"/>
      <c r="YU391" s="259"/>
      <c r="YV391" s="259"/>
      <c r="YW391" s="259"/>
      <c r="YX391" s="259"/>
      <c r="YY391" s="259"/>
      <c r="YZ391" s="259"/>
      <c r="ZA391" s="259"/>
      <c r="ZB391" s="259"/>
      <c r="ZC391" s="259"/>
      <c r="ZD391" s="259"/>
      <c r="ZE391" s="259"/>
      <c r="ZF391" s="259"/>
      <c r="ZG391" s="259"/>
      <c r="ZH391" s="259"/>
      <c r="ZI391" s="259"/>
      <c r="ZJ391" s="259"/>
      <c r="ZK391" s="259"/>
      <c r="ZL391" s="259"/>
      <c r="ZM391" s="259"/>
      <c r="ZN391" s="259"/>
      <c r="ZO391" s="259"/>
      <c r="ZP391" s="259"/>
      <c r="ZQ391" s="259"/>
      <c r="ZR391" s="259"/>
      <c r="ZS391" s="259"/>
      <c r="ZT391" s="259"/>
      <c r="ZU391" s="259"/>
      <c r="ZV391" s="259"/>
      <c r="ZW391" s="259"/>
      <c r="ZX391" s="259"/>
      <c r="ZY391" s="259"/>
      <c r="ZZ391" s="259"/>
      <c r="AAA391" s="259"/>
      <c r="AAB391" s="259"/>
      <c r="AAC391" s="259"/>
      <c r="AAD391" s="259"/>
      <c r="AAE391" s="259"/>
      <c r="AAF391" s="259"/>
      <c r="AAG391" s="259"/>
      <c r="AAH391" s="259"/>
      <c r="AAI391" s="259"/>
      <c r="AAJ391" s="259"/>
      <c r="AAK391" s="259"/>
      <c r="AAL391" s="259"/>
      <c r="AAM391" s="259"/>
      <c r="AAN391" s="259"/>
      <c r="AAO391" s="259"/>
      <c r="AAP391" s="259"/>
      <c r="AAQ391" s="259"/>
      <c r="AAR391" s="259"/>
      <c r="AAS391" s="259"/>
      <c r="AAT391" s="259"/>
      <c r="AAU391" s="259"/>
      <c r="AAV391" s="259"/>
      <c r="AAW391" s="259"/>
      <c r="AAX391" s="259"/>
      <c r="AAY391" s="259"/>
      <c r="AAZ391" s="259"/>
      <c r="ABA391" s="259"/>
      <c r="ABB391" s="259"/>
      <c r="ABC391" s="259"/>
      <c r="ABD391" s="259"/>
      <c r="ABE391" s="259"/>
      <c r="ABF391" s="259"/>
      <c r="ABG391" s="259"/>
      <c r="ABH391" s="259"/>
      <c r="ABI391" s="259"/>
      <c r="ABJ391" s="259"/>
      <c r="ABK391" s="259"/>
      <c r="ABL391" s="259"/>
      <c r="ABM391" s="259"/>
      <c r="ABN391" s="259"/>
      <c r="ABO391" s="259"/>
      <c r="ABP391" s="259"/>
      <c r="ABQ391" s="259"/>
      <c r="ABR391" s="259"/>
      <c r="ABS391" s="259"/>
      <c r="ABT391" s="259"/>
      <c r="ABU391" s="259"/>
      <c r="ABV391" s="259"/>
      <c r="ABW391" s="259"/>
      <c r="ABX391" s="259"/>
      <c r="ABY391" s="259"/>
      <c r="ABZ391" s="259"/>
      <c r="ACA391" s="259"/>
      <c r="ACB391" s="259"/>
      <c r="ACC391" s="259"/>
      <c r="ACD391" s="259"/>
      <c r="ACE391" s="259"/>
      <c r="ACF391" s="259"/>
      <c r="ACG391" s="259"/>
      <c r="ACH391" s="259"/>
      <c r="ACI391" s="259"/>
      <c r="ACJ391" s="259"/>
      <c r="ACK391" s="259"/>
      <c r="ACL391" s="259"/>
      <c r="ACM391" s="259"/>
      <c r="ACN391" s="259"/>
      <c r="ACO391" s="259"/>
      <c r="ACP391" s="259"/>
      <c r="ACQ391" s="259"/>
      <c r="ACR391" s="259"/>
      <c r="ACS391" s="259"/>
      <c r="ACT391" s="259"/>
      <c r="ACU391" s="259"/>
      <c r="ACV391" s="259"/>
      <c r="ACW391" s="259"/>
      <c r="ACX391" s="259"/>
      <c r="ACY391" s="259"/>
      <c r="ACZ391" s="259"/>
      <c r="ADA391" s="259"/>
      <c r="ADB391" s="259"/>
      <c r="ADC391" s="259"/>
      <c r="ADD391" s="259"/>
      <c r="ADE391" s="259"/>
      <c r="ADF391" s="259"/>
      <c r="ADG391" s="259"/>
      <c r="ADH391" s="259"/>
      <c r="ADI391" s="259"/>
      <c r="ADJ391" s="259"/>
      <c r="ADK391" s="259"/>
      <c r="ADL391" s="259"/>
      <c r="ADM391" s="259"/>
      <c r="ADN391" s="259"/>
      <c r="ADO391" s="259"/>
      <c r="ADP391" s="259"/>
      <c r="ADQ391" s="259"/>
      <c r="ADR391" s="259"/>
      <c r="ADS391" s="259"/>
      <c r="ADT391" s="259"/>
      <c r="ADU391" s="259"/>
      <c r="ADV391" s="259"/>
      <c r="ADW391" s="259"/>
      <c r="ADX391" s="259"/>
      <c r="ADY391" s="259"/>
      <c r="ADZ391" s="259"/>
      <c r="AEA391" s="259"/>
      <c r="AEB391" s="259"/>
      <c r="AEC391" s="259"/>
      <c r="AED391" s="259"/>
      <c r="AEE391" s="259"/>
      <c r="AEF391" s="259"/>
      <c r="AEG391" s="259"/>
      <c r="AEH391" s="259"/>
      <c r="AEI391" s="259"/>
      <c r="AEJ391" s="259"/>
      <c r="AEK391" s="259"/>
      <c r="AEL391" s="259"/>
      <c r="AEM391" s="259"/>
      <c r="AEN391" s="259"/>
      <c r="AEO391" s="259"/>
      <c r="AEP391" s="259"/>
      <c r="AEQ391" s="259"/>
      <c r="AER391" s="259"/>
      <c r="AES391" s="259"/>
      <c r="AET391" s="259"/>
      <c r="AEU391" s="259"/>
      <c r="AEV391" s="259"/>
      <c r="AEW391" s="259"/>
      <c r="AEX391" s="259"/>
      <c r="AEY391" s="259"/>
      <c r="AEZ391" s="259"/>
      <c r="AFA391" s="259"/>
      <c r="AFB391" s="259"/>
      <c r="AFC391" s="259"/>
      <c r="AFD391" s="259"/>
      <c r="AFE391" s="259"/>
      <c r="AFF391" s="259"/>
      <c r="AFG391" s="259"/>
      <c r="AFH391" s="259"/>
      <c r="AFI391" s="259"/>
      <c r="AFJ391" s="259"/>
      <c r="AFK391" s="259"/>
      <c r="AFL391" s="259"/>
      <c r="AFM391" s="259"/>
      <c r="AFN391" s="259"/>
      <c r="AFO391" s="259"/>
      <c r="AFP391" s="259"/>
      <c r="AFQ391" s="259"/>
      <c r="AFR391" s="259"/>
      <c r="AFS391" s="259"/>
      <c r="AFT391" s="259"/>
      <c r="AFU391" s="259"/>
      <c r="AFV391" s="259"/>
      <c r="AFW391" s="259"/>
      <c r="AFX391" s="259"/>
      <c r="AFY391" s="259"/>
      <c r="AFZ391" s="259"/>
      <c r="AGA391" s="259"/>
      <c r="AGB391" s="259"/>
      <c r="AGC391" s="259"/>
      <c r="AGD391" s="259"/>
      <c r="AGE391" s="259"/>
      <c r="AGF391" s="259"/>
      <c r="AGG391" s="259"/>
      <c r="AGH391" s="259"/>
      <c r="AGI391" s="259"/>
      <c r="AGJ391" s="259"/>
      <c r="AGK391" s="259"/>
      <c r="AGL391" s="259"/>
      <c r="AGM391" s="259"/>
      <c r="AGN391" s="259"/>
      <c r="AGO391" s="259"/>
      <c r="AGP391" s="259"/>
      <c r="AGQ391" s="259"/>
      <c r="AGR391" s="259"/>
      <c r="AGS391" s="259"/>
      <c r="AGT391" s="259"/>
      <c r="AGU391" s="259"/>
      <c r="AGV391" s="259"/>
      <c r="AGW391" s="259"/>
      <c r="AGX391" s="259"/>
      <c r="AGY391" s="259"/>
      <c r="AGZ391" s="259"/>
      <c r="AHA391" s="259"/>
      <c r="AHB391" s="259"/>
      <c r="AHC391" s="259"/>
      <c r="AHD391" s="259"/>
      <c r="AHE391" s="259"/>
      <c r="AHF391" s="259"/>
      <c r="AHG391" s="259"/>
      <c r="AHH391" s="259"/>
      <c r="AHI391" s="259"/>
      <c r="AHJ391" s="259"/>
      <c r="AHK391" s="259"/>
      <c r="AHL391" s="259"/>
      <c r="AHM391" s="259"/>
      <c r="AHN391" s="259"/>
      <c r="AHO391" s="259"/>
      <c r="AHP391" s="259"/>
      <c r="AHQ391" s="259"/>
      <c r="AHR391" s="259"/>
      <c r="AHS391" s="259"/>
      <c r="AHT391" s="259"/>
      <c r="AHU391" s="259"/>
      <c r="AHV391" s="259"/>
      <c r="AHW391" s="259"/>
      <c r="AHX391" s="259"/>
      <c r="AHY391" s="259"/>
      <c r="AHZ391" s="259"/>
      <c r="AIA391" s="259"/>
      <c r="AIB391" s="259"/>
      <c r="AIC391" s="259"/>
      <c r="AID391" s="259"/>
      <c r="AIE391" s="259"/>
      <c r="AIF391" s="259"/>
      <c r="AIG391" s="259"/>
      <c r="AIH391" s="259"/>
      <c r="AII391" s="259"/>
      <c r="AIJ391" s="259"/>
      <c r="AIK391" s="259"/>
      <c r="AIL391" s="259"/>
      <c r="AIM391" s="259"/>
      <c r="AIN391" s="259"/>
      <c r="AIO391" s="259"/>
      <c r="AIP391" s="259"/>
      <c r="AIQ391" s="259"/>
      <c r="AIR391" s="259"/>
      <c r="AIS391" s="259"/>
      <c r="AIT391" s="259"/>
      <c r="AIU391" s="259"/>
      <c r="AIV391" s="259"/>
      <c r="AIW391" s="259"/>
      <c r="AIX391" s="259"/>
      <c r="AIY391" s="259"/>
      <c r="AIZ391" s="259"/>
      <c r="AJA391" s="259"/>
      <c r="AJB391" s="259"/>
      <c r="AJC391" s="259"/>
      <c r="AJD391" s="259"/>
      <c r="AJE391" s="259"/>
      <c r="AJF391" s="259"/>
      <c r="AJG391" s="259"/>
      <c r="AJH391" s="259"/>
      <c r="AJI391" s="259"/>
      <c r="AJJ391" s="259"/>
      <c r="AJK391" s="259"/>
      <c r="AJL391" s="259"/>
      <c r="AJM391" s="259"/>
      <c r="AJN391" s="259"/>
      <c r="AJO391" s="259"/>
      <c r="AJP391" s="259"/>
      <c r="AJQ391" s="259"/>
      <c r="AJR391" s="259"/>
      <c r="AJS391" s="259"/>
      <c r="AJT391" s="259"/>
      <c r="AJU391" s="259"/>
      <c r="AJV391" s="259"/>
      <c r="AJW391" s="259"/>
      <c r="AJX391" s="259"/>
      <c r="AJY391" s="259"/>
      <c r="AJZ391" s="259"/>
      <c r="AKA391" s="259"/>
      <c r="AKB391" s="259"/>
      <c r="AKC391" s="259"/>
      <c r="AKD391" s="259"/>
      <c r="AKE391" s="259"/>
      <c r="AKF391" s="259"/>
      <c r="AKG391" s="259"/>
      <c r="AKH391" s="259"/>
      <c r="AKI391" s="259"/>
      <c r="AKJ391" s="259"/>
      <c r="AKK391" s="259"/>
      <c r="AKL391" s="259"/>
      <c r="AKM391" s="259"/>
      <c r="AKN391" s="259"/>
      <c r="AKO391" s="259"/>
      <c r="AKP391" s="259"/>
      <c r="AKQ391" s="259"/>
      <c r="AKR391" s="259"/>
      <c r="AKS391" s="259"/>
      <c r="AKT391" s="259"/>
      <c r="AKU391" s="259"/>
      <c r="AKV391" s="259"/>
      <c r="AKW391" s="259"/>
      <c r="AKX391" s="259"/>
      <c r="AKY391" s="259"/>
      <c r="AKZ391" s="259"/>
      <c r="ALA391" s="259"/>
      <c r="ALB391" s="259"/>
      <c r="ALC391" s="259"/>
      <c r="ALD391" s="259"/>
      <c r="ALE391" s="259"/>
      <c r="ALF391" s="259"/>
      <c r="ALG391" s="259"/>
      <c r="ALH391" s="259"/>
      <c r="ALI391" s="259"/>
      <c r="ALJ391" s="259"/>
      <c r="ALK391" s="259"/>
      <c r="ALL391" s="259"/>
      <c r="ALM391" s="259"/>
      <c r="ALN391" s="259"/>
      <c r="ALO391" s="259"/>
      <c r="ALP391" s="259"/>
      <c r="ALQ391" s="259"/>
      <c r="ALR391" s="259"/>
      <c r="ALS391" s="259"/>
      <c r="ALT391" s="259"/>
      <c r="ALU391" s="259"/>
      <c r="ALV391" s="259"/>
      <c r="ALW391" s="259"/>
      <c r="ALX391" s="259"/>
      <c r="ALY391" s="259"/>
      <c r="ALZ391" s="259"/>
      <c r="AMA391" s="259"/>
      <c r="AMB391" s="259"/>
      <c r="AMC391" s="259"/>
      <c r="AMD391" s="259"/>
      <c r="AME391" s="259"/>
      <c r="AMF391" s="259"/>
      <c r="AMG391" s="259"/>
      <c r="AMH391" s="259"/>
      <c r="AMI391" s="259"/>
      <c r="AMJ391" s="259"/>
    </row>
    <row r="392" spans="1:1024" s="258" customFormat="1" ht="16.350000000000001" customHeight="1">
      <c r="A392" s="477"/>
      <c r="B392" s="259"/>
      <c r="C392" s="259"/>
      <c r="D392" s="259"/>
      <c r="E392" s="259"/>
      <c r="F392" s="259"/>
      <c r="G392" s="259"/>
      <c r="H392" s="259"/>
      <c r="I392" s="259"/>
      <c r="J392" s="259"/>
      <c r="K392" s="259"/>
      <c r="L392" s="259"/>
      <c r="M392" s="259"/>
      <c r="N392" s="259"/>
      <c r="O392" s="259"/>
      <c r="P392" s="259"/>
      <c r="Q392" s="259"/>
      <c r="R392" s="269"/>
      <c r="S392" s="259"/>
      <c r="T392" s="259"/>
      <c r="U392" s="259"/>
      <c r="V392" s="259"/>
      <c r="W392" s="259"/>
      <c r="X392" s="259"/>
      <c r="Y392" s="259"/>
      <c r="Z392" s="259"/>
      <c r="AA392" s="259"/>
      <c r="AB392" s="259"/>
      <c r="AC392" s="259"/>
      <c r="AD392" s="259"/>
      <c r="AE392" s="259"/>
      <c r="AF392" s="259"/>
      <c r="AG392" s="259"/>
      <c r="AH392" s="259"/>
      <c r="AI392" s="259"/>
      <c r="AJ392" s="259"/>
      <c r="AK392" s="259"/>
      <c r="AL392" s="259"/>
      <c r="AM392" s="259"/>
      <c r="AN392" s="259"/>
      <c r="AO392" s="259"/>
      <c r="AP392" s="259"/>
      <c r="AQ392" s="259"/>
      <c r="AR392" s="259"/>
      <c r="AS392" s="259"/>
      <c r="AT392" s="259"/>
      <c r="AU392" s="259"/>
      <c r="AV392" s="259"/>
      <c r="AW392" s="259"/>
      <c r="AX392" s="259"/>
      <c r="AY392" s="259"/>
      <c r="AZ392" s="259"/>
      <c r="BA392" s="259"/>
      <c r="BB392" s="259"/>
      <c r="BC392" s="259"/>
      <c r="BD392" s="259"/>
      <c r="BE392" s="259"/>
      <c r="BF392" s="259"/>
      <c r="BG392" s="259"/>
      <c r="BH392" s="259"/>
      <c r="BI392" s="259"/>
      <c r="BJ392" s="259"/>
      <c r="BK392" s="259"/>
      <c r="BL392" s="259"/>
      <c r="BM392" s="259"/>
      <c r="BN392" s="259"/>
      <c r="BO392" s="259"/>
      <c r="BP392" s="259"/>
      <c r="BQ392" s="259"/>
      <c r="BR392" s="259"/>
      <c r="BS392" s="259"/>
      <c r="BT392" s="259"/>
      <c r="BU392" s="259"/>
      <c r="BV392" s="259"/>
      <c r="BW392" s="259"/>
      <c r="BX392" s="259"/>
      <c r="BY392" s="259"/>
      <c r="BZ392" s="259"/>
      <c r="CA392" s="259"/>
      <c r="CB392" s="259"/>
      <c r="CC392" s="259"/>
      <c r="CD392" s="259"/>
      <c r="CE392" s="259"/>
      <c r="CF392" s="259"/>
      <c r="CG392" s="259"/>
      <c r="CH392" s="259"/>
      <c r="CI392" s="259"/>
      <c r="CJ392" s="259"/>
      <c r="CK392" s="259"/>
      <c r="CL392" s="259"/>
      <c r="CM392" s="259"/>
      <c r="CN392" s="259"/>
      <c r="CO392" s="259"/>
      <c r="CP392" s="259"/>
      <c r="CQ392" s="259"/>
      <c r="CR392" s="259"/>
      <c r="CS392" s="259"/>
      <c r="CT392" s="259"/>
      <c r="CU392" s="259"/>
      <c r="CV392" s="259"/>
      <c r="CW392" s="259"/>
      <c r="CX392" s="259"/>
      <c r="CY392" s="259"/>
      <c r="CZ392" s="259"/>
      <c r="DA392" s="259"/>
      <c r="DB392" s="259"/>
      <c r="DC392" s="259"/>
      <c r="DD392" s="259"/>
      <c r="DE392" s="259"/>
      <c r="DF392" s="259"/>
      <c r="DG392" s="259"/>
      <c r="DH392" s="259"/>
      <c r="DI392" s="259"/>
      <c r="DJ392" s="259"/>
      <c r="DK392" s="259"/>
      <c r="DL392" s="259"/>
      <c r="DM392" s="259"/>
      <c r="DN392" s="259"/>
      <c r="DO392" s="259"/>
      <c r="DP392" s="259"/>
      <c r="DQ392" s="259"/>
      <c r="DR392" s="259"/>
      <c r="DS392" s="259"/>
      <c r="DT392" s="259"/>
      <c r="DU392" s="259"/>
      <c r="DV392" s="259"/>
      <c r="DW392" s="259"/>
      <c r="DX392" s="259"/>
      <c r="DY392" s="259"/>
      <c r="DZ392" s="259"/>
      <c r="EA392" s="259"/>
      <c r="EB392" s="259"/>
      <c r="EC392" s="259"/>
      <c r="ED392" s="259"/>
      <c r="EE392" s="259"/>
      <c r="EF392" s="259"/>
      <c r="EG392" s="259"/>
      <c r="EH392" s="259"/>
      <c r="EI392" s="259"/>
      <c r="EJ392" s="259"/>
      <c r="EK392" s="259"/>
      <c r="EL392" s="259"/>
      <c r="EM392" s="259"/>
      <c r="EN392" s="259"/>
      <c r="EO392" s="259"/>
      <c r="EP392" s="259"/>
      <c r="EQ392" s="259"/>
      <c r="ER392" s="259"/>
      <c r="ES392" s="259"/>
      <c r="ET392" s="259"/>
      <c r="EU392" s="259"/>
      <c r="EV392" s="259"/>
      <c r="EW392" s="259"/>
      <c r="EX392" s="259"/>
      <c r="EY392" s="259"/>
      <c r="EZ392" s="259"/>
      <c r="FA392" s="259"/>
      <c r="FB392" s="259"/>
      <c r="FC392" s="259"/>
      <c r="FD392" s="259"/>
      <c r="FE392" s="259"/>
      <c r="FF392" s="259"/>
      <c r="FG392" s="259"/>
      <c r="FH392" s="259"/>
      <c r="FI392" s="259"/>
      <c r="FJ392" s="259"/>
      <c r="FK392" s="259"/>
      <c r="FL392" s="259"/>
      <c r="FM392" s="259"/>
      <c r="FN392" s="259"/>
      <c r="FO392" s="259"/>
      <c r="FP392" s="259"/>
      <c r="FQ392" s="259"/>
      <c r="FR392" s="259"/>
      <c r="FS392" s="259"/>
      <c r="FT392" s="259"/>
      <c r="FU392" s="259"/>
      <c r="FV392" s="259"/>
      <c r="FW392" s="259"/>
      <c r="FX392" s="259"/>
      <c r="FY392" s="259"/>
      <c r="FZ392" s="259"/>
      <c r="GA392" s="259"/>
      <c r="GB392" s="259"/>
      <c r="GC392" s="259"/>
      <c r="GD392" s="259"/>
      <c r="GE392" s="259"/>
      <c r="GF392" s="259"/>
      <c r="GG392" s="259"/>
      <c r="GH392" s="259"/>
      <c r="GI392" s="259"/>
      <c r="GJ392" s="259"/>
      <c r="GK392" s="259"/>
      <c r="GL392" s="259"/>
      <c r="GM392" s="259"/>
      <c r="GN392" s="259"/>
      <c r="GO392" s="259"/>
      <c r="GP392" s="259"/>
      <c r="GQ392" s="259"/>
      <c r="GR392" s="259"/>
      <c r="GS392" s="259"/>
      <c r="GT392" s="259"/>
      <c r="GU392" s="259"/>
      <c r="GV392" s="259"/>
      <c r="GW392" s="259"/>
      <c r="GX392" s="259"/>
      <c r="GY392" s="259"/>
      <c r="GZ392" s="259"/>
      <c r="HA392" s="259"/>
      <c r="HB392" s="259"/>
      <c r="HC392" s="259"/>
      <c r="HD392" s="259"/>
      <c r="HE392" s="259"/>
      <c r="HF392" s="259"/>
      <c r="HG392" s="259"/>
      <c r="HH392" s="259"/>
      <c r="HI392" s="259"/>
      <c r="HJ392" s="259"/>
      <c r="HK392" s="259"/>
      <c r="HL392" s="259"/>
      <c r="HM392" s="259"/>
      <c r="HN392" s="259"/>
      <c r="HO392" s="259"/>
      <c r="HP392" s="259"/>
      <c r="HQ392" s="259"/>
      <c r="HR392" s="259"/>
      <c r="HS392" s="259"/>
      <c r="HT392" s="259"/>
      <c r="HU392" s="259"/>
      <c r="HV392" s="259"/>
      <c r="HW392" s="259"/>
      <c r="HX392" s="259"/>
      <c r="HY392" s="259"/>
      <c r="HZ392" s="259"/>
      <c r="IA392" s="259"/>
      <c r="IB392" s="259"/>
      <c r="IC392" s="259"/>
      <c r="ID392" s="259"/>
      <c r="IE392" s="259"/>
      <c r="IF392" s="259"/>
      <c r="IG392" s="259"/>
      <c r="IH392" s="259"/>
      <c r="II392" s="259"/>
      <c r="IJ392" s="259"/>
      <c r="IK392" s="259"/>
      <c r="IL392" s="259"/>
      <c r="IM392" s="259"/>
      <c r="IN392" s="259"/>
      <c r="IO392" s="259"/>
      <c r="IP392" s="259"/>
      <c r="IQ392" s="259"/>
      <c r="IR392" s="259"/>
      <c r="IS392" s="259"/>
      <c r="IT392" s="259"/>
      <c r="IU392" s="259"/>
      <c r="IV392" s="259"/>
      <c r="IW392" s="259"/>
      <c r="IX392" s="259"/>
      <c r="IY392" s="259"/>
      <c r="IZ392" s="259"/>
      <c r="JA392" s="259"/>
      <c r="JB392" s="259"/>
      <c r="JC392" s="259"/>
      <c r="JD392" s="259"/>
      <c r="JE392" s="259"/>
      <c r="JF392" s="259"/>
      <c r="JG392" s="259"/>
      <c r="JH392" s="259"/>
      <c r="JI392" s="259"/>
      <c r="JJ392" s="259"/>
      <c r="JK392" s="259"/>
      <c r="JL392" s="259"/>
      <c r="JM392" s="259"/>
      <c r="JN392" s="259"/>
      <c r="JO392" s="259"/>
      <c r="JP392" s="259"/>
      <c r="JQ392" s="259"/>
      <c r="JR392" s="259"/>
      <c r="JS392" s="259"/>
      <c r="JT392" s="259"/>
      <c r="JU392" s="259"/>
      <c r="JV392" s="259"/>
      <c r="JW392" s="259"/>
      <c r="JX392" s="259"/>
      <c r="JY392" s="259"/>
      <c r="JZ392" s="259"/>
      <c r="KA392" s="259"/>
      <c r="KB392" s="259"/>
      <c r="KC392" s="259"/>
      <c r="KD392" s="259"/>
      <c r="KE392" s="259"/>
      <c r="KF392" s="259"/>
      <c r="KG392" s="259"/>
      <c r="KH392" s="259"/>
      <c r="KI392" s="259"/>
      <c r="KJ392" s="259"/>
      <c r="KK392" s="259"/>
      <c r="KL392" s="259"/>
      <c r="KM392" s="259"/>
      <c r="KN392" s="259"/>
      <c r="KO392" s="259"/>
      <c r="KP392" s="259"/>
      <c r="KQ392" s="259"/>
      <c r="KR392" s="259"/>
      <c r="KS392" s="259"/>
      <c r="KT392" s="259"/>
      <c r="KU392" s="259"/>
      <c r="KV392" s="259"/>
      <c r="KW392" s="259"/>
      <c r="KX392" s="259"/>
      <c r="KY392" s="259"/>
      <c r="KZ392" s="259"/>
      <c r="LA392" s="259"/>
      <c r="LB392" s="259"/>
      <c r="LC392" s="259"/>
      <c r="LD392" s="259"/>
      <c r="LE392" s="259"/>
      <c r="LF392" s="259"/>
      <c r="LG392" s="259"/>
      <c r="LH392" s="259"/>
      <c r="LI392" s="259"/>
      <c r="LJ392" s="259"/>
      <c r="LK392" s="259"/>
      <c r="LL392" s="259"/>
      <c r="LM392" s="259"/>
      <c r="LN392" s="259"/>
      <c r="LO392" s="259"/>
      <c r="LP392" s="259"/>
      <c r="LQ392" s="259"/>
      <c r="LR392" s="259"/>
      <c r="LS392" s="259"/>
      <c r="LT392" s="259"/>
      <c r="LU392" s="259"/>
      <c r="LV392" s="259"/>
      <c r="LW392" s="259"/>
      <c r="LX392" s="259"/>
      <c r="LY392" s="259"/>
      <c r="LZ392" s="259"/>
      <c r="MA392" s="259"/>
      <c r="MB392" s="259"/>
      <c r="MC392" s="259"/>
      <c r="MD392" s="259"/>
      <c r="ME392" s="259"/>
      <c r="MF392" s="259"/>
      <c r="MG392" s="259"/>
      <c r="MH392" s="259"/>
      <c r="MI392" s="259"/>
      <c r="MJ392" s="259"/>
      <c r="MK392" s="259"/>
      <c r="ML392" s="259"/>
      <c r="MM392" s="259"/>
      <c r="MN392" s="259"/>
      <c r="MO392" s="259"/>
      <c r="MP392" s="259"/>
      <c r="MQ392" s="259"/>
      <c r="MR392" s="259"/>
      <c r="MS392" s="259"/>
      <c r="MT392" s="259"/>
      <c r="MU392" s="259"/>
      <c r="MV392" s="259"/>
      <c r="MW392" s="259"/>
      <c r="MX392" s="259"/>
      <c r="MY392" s="259"/>
      <c r="MZ392" s="259"/>
      <c r="NA392" s="259"/>
      <c r="NB392" s="259"/>
      <c r="NC392" s="259"/>
      <c r="ND392" s="259"/>
      <c r="NE392" s="259"/>
      <c r="NF392" s="259"/>
      <c r="NG392" s="259"/>
      <c r="NH392" s="259"/>
      <c r="NI392" s="259"/>
      <c r="NJ392" s="259"/>
      <c r="NK392" s="259"/>
      <c r="NL392" s="259"/>
      <c r="NM392" s="259"/>
      <c r="NN392" s="259"/>
      <c r="NO392" s="259"/>
      <c r="NP392" s="259"/>
      <c r="NQ392" s="259"/>
      <c r="NR392" s="259"/>
      <c r="NS392" s="259"/>
      <c r="NT392" s="259"/>
      <c r="NU392" s="259"/>
      <c r="NV392" s="259"/>
      <c r="NW392" s="259"/>
      <c r="NX392" s="259"/>
      <c r="NY392" s="259"/>
      <c r="NZ392" s="259"/>
      <c r="OA392" s="259"/>
      <c r="OB392" s="259"/>
      <c r="OC392" s="259"/>
      <c r="OD392" s="259"/>
      <c r="OE392" s="259"/>
      <c r="OF392" s="259"/>
      <c r="OG392" s="259"/>
      <c r="OH392" s="259"/>
      <c r="OI392" s="259"/>
      <c r="OJ392" s="259"/>
      <c r="OK392" s="259"/>
      <c r="OL392" s="259"/>
      <c r="OM392" s="259"/>
      <c r="ON392" s="259"/>
      <c r="OO392" s="259"/>
      <c r="OP392" s="259"/>
      <c r="OQ392" s="259"/>
      <c r="OR392" s="259"/>
      <c r="OS392" s="259"/>
      <c r="OT392" s="259"/>
      <c r="OU392" s="259"/>
      <c r="OV392" s="259"/>
      <c r="OW392" s="259"/>
      <c r="OX392" s="259"/>
      <c r="OY392" s="259"/>
      <c r="OZ392" s="259"/>
      <c r="PA392" s="259"/>
      <c r="PB392" s="259"/>
      <c r="PC392" s="259"/>
      <c r="PD392" s="259"/>
      <c r="PE392" s="259"/>
      <c r="PF392" s="259"/>
      <c r="PG392" s="259"/>
      <c r="PH392" s="259"/>
      <c r="PI392" s="259"/>
      <c r="PJ392" s="259"/>
      <c r="PK392" s="259"/>
      <c r="PL392" s="259"/>
      <c r="PM392" s="259"/>
      <c r="PN392" s="259"/>
      <c r="PO392" s="259"/>
      <c r="PP392" s="259"/>
      <c r="PQ392" s="259"/>
      <c r="PR392" s="259"/>
      <c r="PS392" s="259"/>
      <c r="PT392" s="259"/>
      <c r="PU392" s="259"/>
      <c r="PV392" s="259"/>
      <c r="PW392" s="259"/>
      <c r="PX392" s="259"/>
      <c r="PY392" s="259"/>
      <c r="PZ392" s="259"/>
      <c r="QA392" s="259"/>
      <c r="QB392" s="259"/>
      <c r="QC392" s="259"/>
      <c r="QD392" s="259"/>
      <c r="QE392" s="259"/>
      <c r="QF392" s="259"/>
      <c r="QG392" s="259"/>
      <c r="QH392" s="259"/>
      <c r="QI392" s="259"/>
      <c r="QJ392" s="259"/>
      <c r="QK392" s="259"/>
      <c r="QL392" s="259"/>
      <c r="QM392" s="259"/>
      <c r="QN392" s="259"/>
      <c r="QO392" s="259"/>
      <c r="QP392" s="259"/>
      <c r="QQ392" s="259"/>
      <c r="QR392" s="259"/>
      <c r="QS392" s="259"/>
      <c r="QT392" s="259"/>
      <c r="QU392" s="259"/>
      <c r="QV392" s="259"/>
      <c r="QW392" s="259"/>
      <c r="QX392" s="259"/>
      <c r="QY392" s="259"/>
      <c r="QZ392" s="259"/>
      <c r="RA392" s="259"/>
      <c r="RB392" s="259"/>
      <c r="RC392" s="259"/>
      <c r="RD392" s="259"/>
      <c r="RE392" s="259"/>
      <c r="RF392" s="259"/>
      <c r="RG392" s="259"/>
      <c r="RH392" s="259"/>
      <c r="RI392" s="259"/>
      <c r="RJ392" s="259"/>
      <c r="RK392" s="259"/>
      <c r="RL392" s="259"/>
      <c r="RM392" s="259"/>
      <c r="RN392" s="259"/>
      <c r="RO392" s="259"/>
      <c r="RP392" s="259"/>
      <c r="RQ392" s="259"/>
      <c r="RR392" s="259"/>
      <c r="RS392" s="259"/>
      <c r="RT392" s="259"/>
      <c r="RU392" s="259"/>
      <c r="RV392" s="259"/>
      <c r="RW392" s="259"/>
      <c r="RX392" s="259"/>
      <c r="RY392" s="259"/>
      <c r="RZ392" s="259"/>
      <c r="SA392" s="259"/>
      <c r="SB392" s="259"/>
      <c r="SC392" s="259"/>
      <c r="SD392" s="259"/>
      <c r="SE392" s="259"/>
      <c r="SF392" s="259"/>
      <c r="SG392" s="259"/>
      <c r="SH392" s="259"/>
      <c r="SI392" s="259"/>
      <c r="SJ392" s="259"/>
      <c r="SK392" s="259"/>
      <c r="SL392" s="259"/>
      <c r="SM392" s="259"/>
      <c r="SN392" s="259"/>
      <c r="SO392" s="259"/>
      <c r="SP392" s="259"/>
      <c r="SQ392" s="259"/>
      <c r="SR392" s="259"/>
      <c r="SS392" s="259"/>
      <c r="ST392" s="259"/>
      <c r="SU392" s="259"/>
      <c r="SV392" s="259"/>
      <c r="SW392" s="259"/>
      <c r="SX392" s="259"/>
      <c r="SY392" s="259"/>
      <c r="SZ392" s="259"/>
      <c r="TA392" s="259"/>
      <c r="TB392" s="259"/>
      <c r="TC392" s="259"/>
      <c r="TD392" s="259"/>
      <c r="TE392" s="259"/>
      <c r="TF392" s="259"/>
      <c r="TG392" s="259"/>
      <c r="TH392" s="259"/>
      <c r="TI392" s="259"/>
      <c r="TJ392" s="259"/>
      <c r="TK392" s="259"/>
      <c r="TL392" s="259"/>
      <c r="TM392" s="259"/>
      <c r="TN392" s="259"/>
      <c r="TO392" s="259"/>
      <c r="TP392" s="259"/>
      <c r="TQ392" s="259"/>
      <c r="TR392" s="259"/>
      <c r="TS392" s="259"/>
      <c r="TT392" s="259"/>
      <c r="TU392" s="259"/>
      <c r="TV392" s="259"/>
      <c r="TW392" s="259"/>
      <c r="TX392" s="259"/>
      <c r="TY392" s="259"/>
      <c r="TZ392" s="259"/>
      <c r="UA392" s="259"/>
      <c r="UB392" s="259"/>
      <c r="UC392" s="259"/>
      <c r="UD392" s="259"/>
      <c r="UE392" s="259"/>
      <c r="UF392" s="259"/>
      <c r="UG392" s="259"/>
      <c r="UH392" s="259"/>
      <c r="UI392" s="259"/>
      <c r="UJ392" s="259"/>
      <c r="UK392" s="259"/>
      <c r="UL392" s="259"/>
      <c r="UM392" s="259"/>
      <c r="UN392" s="259"/>
      <c r="UO392" s="259"/>
      <c r="UP392" s="259"/>
      <c r="UQ392" s="259"/>
      <c r="UR392" s="259"/>
      <c r="US392" s="259"/>
      <c r="UT392" s="259"/>
      <c r="UU392" s="259"/>
      <c r="UV392" s="259"/>
      <c r="UW392" s="259"/>
      <c r="UX392" s="259"/>
      <c r="UY392" s="259"/>
      <c r="UZ392" s="259"/>
      <c r="VA392" s="259"/>
      <c r="VB392" s="259"/>
      <c r="VC392" s="259"/>
      <c r="VD392" s="259"/>
      <c r="VE392" s="259"/>
      <c r="VF392" s="259"/>
      <c r="VG392" s="259"/>
      <c r="VH392" s="259"/>
      <c r="VI392" s="259"/>
      <c r="VJ392" s="259"/>
      <c r="VK392" s="259"/>
      <c r="VL392" s="259"/>
      <c r="VM392" s="259"/>
      <c r="VN392" s="259"/>
      <c r="VO392" s="259"/>
      <c r="VP392" s="259"/>
      <c r="VQ392" s="259"/>
      <c r="VR392" s="259"/>
      <c r="VS392" s="259"/>
      <c r="VT392" s="259"/>
      <c r="VU392" s="259"/>
      <c r="VV392" s="259"/>
      <c r="VW392" s="259"/>
      <c r="VX392" s="259"/>
      <c r="VY392" s="259"/>
      <c r="VZ392" s="259"/>
      <c r="WA392" s="259"/>
      <c r="WB392" s="259"/>
      <c r="WC392" s="259"/>
      <c r="WD392" s="259"/>
      <c r="WE392" s="259"/>
      <c r="WF392" s="259"/>
      <c r="WG392" s="259"/>
      <c r="WH392" s="259"/>
      <c r="WI392" s="259"/>
      <c r="WJ392" s="259"/>
      <c r="WK392" s="259"/>
      <c r="WL392" s="259"/>
      <c r="WM392" s="259"/>
      <c r="WN392" s="259"/>
      <c r="WO392" s="259"/>
      <c r="WP392" s="259"/>
      <c r="WQ392" s="259"/>
      <c r="WR392" s="259"/>
      <c r="WS392" s="259"/>
      <c r="WT392" s="259"/>
      <c r="WU392" s="259"/>
      <c r="WV392" s="259"/>
      <c r="WW392" s="259"/>
      <c r="WX392" s="259"/>
      <c r="WY392" s="259"/>
      <c r="WZ392" s="259"/>
      <c r="XA392" s="259"/>
      <c r="XB392" s="259"/>
      <c r="XC392" s="259"/>
      <c r="XD392" s="259"/>
      <c r="XE392" s="259"/>
      <c r="XF392" s="259"/>
      <c r="XG392" s="259"/>
      <c r="XH392" s="259"/>
      <c r="XI392" s="259"/>
      <c r="XJ392" s="259"/>
      <c r="XK392" s="259"/>
      <c r="XL392" s="259"/>
      <c r="XM392" s="259"/>
      <c r="XN392" s="259"/>
      <c r="XO392" s="259"/>
      <c r="XP392" s="259"/>
      <c r="XQ392" s="259"/>
      <c r="XR392" s="259"/>
      <c r="XS392" s="259"/>
      <c r="XT392" s="259"/>
      <c r="XU392" s="259"/>
      <c r="XV392" s="259"/>
      <c r="XW392" s="259"/>
      <c r="XX392" s="259"/>
      <c r="XY392" s="259"/>
      <c r="XZ392" s="259"/>
      <c r="YA392" s="259"/>
      <c r="YB392" s="259"/>
      <c r="YC392" s="259"/>
      <c r="YD392" s="259"/>
      <c r="YE392" s="259"/>
      <c r="YF392" s="259"/>
      <c r="YG392" s="259"/>
      <c r="YH392" s="259"/>
      <c r="YI392" s="259"/>
      <c r="YJ392" s="259"/>
      <c r="YK392" s="259"/>
      <c r="YL392" s="259"/>
      <c r="YM392" s="259"/>
      <c r="YN392" s="259"/>
      <c r="YO392" s="259"/>
      <c r="YP392" s="259"/>
      <c r="YQ392" s="259"/>
      <c r="YR392" s="259"/>
      <c r="YS392" s="259"/>
      <c r="YT392" s="259"/>
      <c r="YU392" s="259"/>
      <c r="YV392" s="259"/>
      <c r="YW392" s="259"/>
      <c r="YX392" s="259"/>
      <c r="YY392" s="259"/>
      <c r="YZ392" s="259"/>
      <c r="ZA392" s="259"/>
      <c r="ZB392" s="259"/>
      <c r="ZC392" s="259"/>
      <c r="ZD392" s="259"/>
      <c r="ZE392" s="259"/>
      <c r="ZF392" s="259"/>
      <c r="ZG392" s="259"/>
      <c r="ZH392" s="259"/>
      <c r="ZI392" s="259"/>
      <c r="ZJ392" s="259"/>
      <c r="ZK392" s="259"/>
      <c r="ZL392" s="259"/>
      <c r="ZM392" s="259"/>
      <c r="ZN392" s="259"/>
      <c r="ZO392" s="259"/>
      <c r="ZP392" s="259"/>
      <c r="ZQ392" s="259"/>
      <c r="ZR392" s="259"/>
      <c r="ZS392" s="259"/>
      <c r="ZT392" s="259"/>
      <c r="ZU392" s="259"/>
      <c r="ZV392" s="259"/>
      <c r="ZW392" s="259"/>
      <c r="ZX392" s="259"/>
      <c r="ZY392" s="259"/>
      <c r="ZZ392" s="259"/>
      <c r="AAA392" s="259"/>
      <c r="AAB392" s="259"/>
      <c r="AAC392" s="259"/>
      <c r="AAD392" s="259"/>
      <c r="AAE392" s="259"/>
      <c r="AAF392" s="259"/>
      <c r="AAG392" s="259"/>
      <c r="AAH392" s="259"/>
      <c r="AAI392" s="259"/>
      <c r="AAJ392" s="259"/>
      <c r="AAK392" s="259"/>
      <c r="AAL392" s="259"/>
      <c r="AAM392" s="259"/>
      <c r="AAN392" s="259"/>
      <c r="AAO392" s="259"/>
      <c r="AAP392" s="259"/>
      <c r="AAQ392" s="259"/>
      <c r="AAR392" s="259"/>
      <c r="AAS392" s="259"/>
      <c r="AAT392" s="259"/>
      <c r="AAU392" s="259"/>
      <c r="AAV392" s="259"/>
      <c r="AAW392" s="259"/>
      <c r="AAX392" s="259"/>
      <c r="AAY392" s="259"/>
      <c r="AAZ392" s="259"/>
      <c r="ABA392" s="259"/>
      <c r="ABB392" s="259"/>
      <c r="ABC392" s="259"/>
      <c r="ABD392" s="259"/>
      <c r="ABE392" s="259"/>
      <c r="ABF392" s="259"/>
      <c r="ABG392" s="259"/>
      <c r="ABH392" s="259"/>
      <c r="ABI392" s="259"/>
      <c r="ABJ392" s="259"/>
      <c r="ABK392" s="259"/>
      <c r="ABL392" s="259"/>
      <c r="ABM392" s="259"/>
      <c r="ABN392" s="259"/>
      <c r="ABO392" s="259"/>
      <c r="ABP392" s="259"/>
      <c r="ABQ392" s="259"/>
      <c r="ABR392" s="259"/>
      <c r="ABS392" s="259"/>
      <c r="ABT392" s="259"/>
      <c r="ABU392" s="259"/>
      <c r="ABV392" s="259"/>
      <c r="ABW392" s="259"/>
      <c r="ABX392" s="259"/>
      <c r="ABY392" s="259"/>
      <c r="ABZ392" s="259"/>
      <c r="ACA392" s="259"/>
      <c r="ACB392" s="259"/>
      <c r="ACC392" s="259"/>
      <c r="ACD392" s="259"/>
      <c r="ACE392" s="259"/>
      <c r="ACF392" s="259"/>
      <c r="ACG392" s="259"/>
      <c r="ACH392" s="259"/>
      <c r="ACI392" s="259"/>
      <c r="ACJ392" s="259"/>
      <c r="ACK392" s="259"/>
      <c r="ACL392" s="259"/>
      <c r="ACM392" s="259"/>
      <c r="ACN392" s="259"/>
      <c r="ACO392" s="259"/>
      <c r="ACP392" s="259"/>
      <c r="ACQ392" s="259"/>
      <c r="ACR392" s="259"/>
      <c r="ACS392" s="259"/>
      <c r="ACT392" s="259"/>
      <c r="ACU392" s="259"/>
      <c r="ACV392" s="259"/>
      <c r="ACW392" s="259"/>
      <c r="ACX392" s="259"/>
      <c r="ACY392" s="259"/>
      <c r="ACZ392" s="259"/>
      <c r="ADA392" s="259"/>
      <c r="ADB392" s="259"/>
      <c r="ADC392" s="259"/>
      <c r="ADD392" s="259"/>
      <c r="ADE392" s="259"/>
      <c r="ADF392" s="259"/>
      <c r="ADG392" s="259"/>
      <c r="ADH392" s="259"/>
      <c r="ADI392" s="259"/>
      <c r="ADJ392" s="259"/>
      <c r="ADK392" s="259"/>
      <c r="ADL392" s="259"/>
      <c r="ADM392" s="259"/>
      <c r="ADN392" s="259"/>
      <c r="ADO392" s="259"/>
      <c r="ADP392" s="259"/>
      <c r="ADQ392" s="259"/>
      <c r="ADR392" s="259"/>
      <c r="ADS392" s="259"/>
      <c r="ADT392" s="259"/>
      <c r="ADU392" s="259"/>
      <c r="ADV392" s="259"/>
      <c r="ADW392" s="259"/>
      <c r="ADX392" s="259"/>
      <c r="ADY392" s="259"/>
      <c r="ADZ392" s="259"/>
      <c r="AEA392" s="259"/>
      <c r="AEB392" s="259"/>
      <c r="AEC392" s="259"/>
      <c r="AED392" s="259"/>
      <c r="AEE392" s="259"/>
      <c r="AEF392" s="259"/>
      <c r="AEG392" s="259"/>
      <c r="AEH392" s="259"/>
      <c r="AEI392" s="259"/>
      <c r="AEJ392" s="259"/>
      <c r="AEK392" s="259"/>
      <c r="AEL392" s="259"/>
      <c r="AEM392" s="259"/>
      <c r="AEN392" s="259"/>
      <c r="AEO392" s="259"/>
      <c r="AEP392" s="259"/>
      <c r="AEQ392" s="259"/>
      <c r="AER392" s="259"/>
      <c r="AES392" s="259"/>
      <c r="AET392" s="259"/>
      <c r="AEU392" s="259"/>
      <c r="AEV392" s="259"/>
      <c r="AEW392" s="259"/>
      <c r="AEX392" s="259"/>
      <c r="AEY392" s="259"/>
      <c r="AEZ392" s="259"/>
      <c r="AFA392" s="259"/>
      <c r="AFB392" s="259"/>
      <c r="AFC392" s="259"/>
      <c r="AFD392" s="259"/>
      <c r="AFE392" s="259"/>
      <c r="AFF392" s="259"/>
      <c r="AFG392" s="259"/>
      <c r="AFH392" s="259"/>
      <c r="AFI392" s="259"/>
      <c r="AFJ392" s="259"/>
      <c r="AFK392" s="259"/>
      <c r="AFL392" s="259"/>
      <c r="AFM392" s="259"/>
      <c r="AFN392" s="259"/>
      <c r="AFO392" s="259"/>
      <c r="AFP392" s="259"/>
      <c r="AFQ392" s="259"/>
      <c r="AFR392" s="259"/>
      <c r="AFS392" s="259"/>
      <c r="AFT392" s="259"/>
      <c r="AFU392" s="259"/>
      <c r="AFV392" s="259"/>
      <c r="AFW392" s="259"/>
      <c r="AFX392" s="259"/>
      <c r="AFY392" s="259"/>
      <c r="AFZ392" s="259"/>
      <c r="AGA392" s="259"/>
      <c r="AGB392" s="259"/>
      <c r="AGC392" s="259"/>
      <c r="AGD392" s="259"/>
      <c r="AGE392" s="259"/>
      <c r="AGF392" s="259"/>
      <c r="AGG392" s="259"/>
      <c r="AGH392" s="259"/>
      <c r="AGI392" s="259"/>
      <c r="AGJ392" s="259"/>
      <c r="AGK392" s="259"/>
      <c r="AGL392" s="259"/>
      <c r="AGM392" s="259"/>
      <c r="AGN392" s="259"/>
      <c r="AGO392" s="259"/>
      <c r="AGP392" s="259"/>
      <c r="AGQ392" s="259"/>
      <c r="AGR392" s="259"/>
      <c r="AGS392" s="259"/>
      <c r="AGT392" s="259"/>
      <c r="AGU392" s="259"/>
      <c r="AGV392" s="259"/>
      <c r="AGW392" s="259"/>
      <c r="AGX392" s="259"/>
      <c r="AGY392" s="259"/>
      <c r="AGZ392" s="259"/>
      <c r="AHA392" s="259"/>
      <c r="AHB392" s="259"/>
      <c r="AHC392" s="259"/>
      <c r="AHD392" s="259"/>
      <c r="AHE392" s="259"/>
      <c r="AHF392" s="259"/>
      <c r="AHG392" s="259"/>
      <c r="AHH392" s="259"/>
      <c r="AHI392" s="259"/>
      <c r="AHJ392" s="259"/>
      <c r="AHK392" s="259"/>
      <c r="AHL392" s="259"/>
      <c r="AHM392" s="259"/>
      <c r="AHN392" s="259"/>
      <c r="AHO392" s="259"/>
      <c r="AHP392" s="259"/>
      <c r="AHQ392" s="259"/>
      <c r="AHR392" s="259"/>
      <c r="AHS392" s="259"/>
      <c r="AHT392" s="259"/>
      <c r="AHU392" s="259"/>
      <c r="AHV392" s="259"/>
      <c r="AHW392" s="259"/>
      <c r="AHX392" s="259"/>
      <c r="AHY392" s="259"/>
      <c r="AHZ392" s="259"/>
      <c r="AIA392" s="259"/>
      <c r="AIB392" s="259"/>
      <c r="AIC392" s="259"/>
      <c r="AID392" s="259"/>
      <c r="AIE392" s="259"/>
      <c r="AIF392" s="259"/>
      <c r="AIG392" s="259"/>
      <c r="AIH392" s="259"/>
      <c r="AII392" s="259"/>
      <c r="AIJ392" s="259"/>
      <c r="AIK392" s="259"/>
      <c r="AIL392" s="259"/>
      <c r="AIM392" s="259"/>
      <c r="AIN392" s="259"/>
      <c r="AIO392" s="259"/>
      <c r="AIP392" s="259"/>
      <c r="AIQ392" s="259"/>
      <c r="AIR392" s="259"/>
      <c r="AIS392" s="259"/>
      <c r="AIT392" s="259"/>
      <c r="AIU392" s="259"/>
      <c r="AIV392" s="259"/>
      <c r="AIW392" s="259"/>
      <c r="AIX392" s="259"/>
      <c r="AIY392" s="259"/>
      <c r="AIZ392" s="259"/>
      <c r="AJA392" s="259"/>
      <c r="AJB392" s="259"/>
      <c r="AJC392" s="259"/>
      <c r="AJD392" s="259"/>
      <c r="AJE392" s="259"/>
      <c r="AJF392" s="259"/>
      <c r="AJG392" s="259"/>
      <c r="AJH392" s="259"/>
      <c r="AJI392" s="259"/>
      <c r="AJJ392" s="259"/>
      <c r="AJK392" s="259"/>
      <c r="AJL392" s="259"/>
      <c r="AJM392" s="259"/>
      <c r="AJN392" s="259"/>
      <c r="AJO392" s="259"/>
      <c r="AJP392" s="259"/>
      <c r="AJQ392" s="259"/>
      <c r="AJR392" s="259"/>
      <c r="AJS392" s="259"/>
      <c r="AJT392" s="259"/>
      <c r="AJU392" s="259"/>
      <c r="AJV392" s="259"/>
      <c r="AJW392" s="259"/>
      <c r="AJX392" s="259"/>
      <c r="AJY392" s="259"/>
      <c r="AJZ392" s="259"/>
      <c r="AKA392" s="259"/>
      <c r="AKB392" s="259"/>
      <c r="AKC392" s="259"/>
      <c r="AKD392" s="259"/>
      <c r="AKE392" s="259"/>
      <c r="AKF392" s="259"/>
      <c r="AKG392" s="259"/>
      <c r="AKH392" s="259"/>
      <c r="AKI392" s="259"/>
      <c r="AKJ392" s="259"/>
      <c r="AKK392" s="259"/>
      <c r="AKL392" s="259"/>
      <c r="AKM392" s="259"/>
      <c r="AKN392" s="259"/>
      <c r="AKO392" s="259"/>
      <c r="AKP392" s="259"/>
      <c r="AKQ392" s="259"/>
      <c r="AKR392" s="259"/>
      <c r="AKS392" s="259"/>
      <c r="AKT392" s="259"/>
      <c r="AKU392" s="259"/>
      <c r="AKV392" s="259"/>
      <c r="AKW392" s="259"/>
      <c r="AKX392" s="259"/>
      <c r="AKY392" s="259"/>
      <c r="AKZ392" s="259"/>
      <c r="ALA392" s="259"/>
      <c r="ALB392" s="259"/>
      <c r="ALC392" s="259"/>
      <c r="ALD392" s="259"/>
      <c r="ALE392" s="259"/>
      <c r="ALF392" s="259"/>
      <c r="ALG392" s="259"/>
      <c r="ALH392" s="259"/>
      <c r="ALI392" s="259"/>
      <c r="ALJ392" s="259"/>
      <c r="ALK392" s="259"/>
      <c r="ALL392" s="259"/>
      <c r="ALM392" s="259"/>
      <c r="ALN392" s="259"/>
      <c r="ALO392" s="259"/>
      <c r="ALP392" s="259"/>
      <c r="ALQ392" s="259"/>
      <c r="ALR392" s="259"/>
      <c r="ALS392" s="259"/>
      <c r="ALT392" s="259"/>
      <c r="ALU392" s="259"/>
      <c r="ALV392" s="259"/>
      <c r="ALW392" s="259"/>
      <c r="ALX392" s="259"/>
      <c r="ALY392" s="259"/>
      <c r="ALZ392" s="259"/>
      <c r="AMA392" s="259"/>
      <c r="AMB392" s="259"/>
      <c r="AMC392" s="259"/>
      <c r="AMD392" s="259"/>
      <c r="AME392" s="259"/>
      <c r="AMF392" s="259"/>
      <c r="AMG392" s="259"/>
      <c r="AMH392" s="259"/>
      <c r="AMI392" s="259"/>
      <c r="AMJ392" s="259"/>
    </row>
    <row r="393" spans="1:1024" s="258" customFormat="1" ht="16.350000000000001" customHeight="1">
      <c r="A393" s="477"/>
      <c r="B393" s="259"/>
      <c r="C393" s="259"/>
      <c r="D393" s="259"/>
      <c r="E393" s="259"/>
      <c r="F393" s="259"/>
      <c r="G393" s="259"/>
      <c r="H393" s="259"/>
      <c r="I393" s="259"/>
      <c r="J393" s="259"/>
      <c r="K393" s="259"/>
      <c r="L393" s="259"/>
      <c r="M393" s="259"/>
      <c r="N393" s="259"/>
      <c r="O393" s="259"/>
      <c r="P393" s="259"/>
      <c r="Q393" s="259"/>
      <c r="R393" s="269"/>
      <c r="S393" s="259"/>
      <c r="T393" s="259"/>
      <c r="U393" s="259"/>
      <c r="V393" s="259"/>
      <c r="W393" s="259"/>
      <c r="X393" s="259"/>
      <c r="Y393" s="259"/>
      <c r="Z393" s="259"/>
      <c r="AA393" s="259"/>
      <c r="AB393" s="259"/>
      <c r="AC393" s="259"/>
      <c r="AD393" s="259"/>
      <c r="AE393" s="259"/>
      <c r="AF393" s="259"/>
      <c r="AG393" s="259"/>
      <c r="AH393" s="259"/>
      <c r="AI393" s="259"/>
      <c r="AJ393" s="259"/>
      <c r="AK393" s="259"/>
      <c r="AL393" s="259"/>
      <c r="AM393" s="259"/>
      <c r="AN393" s="259"/>
      <c r="AO393" s="259"/>
      <c r="AP393" s="259"/>
      <c r="AQ393" s="259"/>
      <c r="AR393" s="259"/>
      <c r="AS393" s="259"/>
      <c r="AT393" s="259"/>
      <c r="AU393" s="259"/>
      <c r="AV393" s="259"/>
      <c r="AW393" s="259"/>
      <c r="AX393" s="259"/>
      <c r="AY393" s="259"/>
      <c r="AZ393" s="259"/>
      <c r="BA393" s="259"/>
      <c r="BB393" s="259"/>
      <c r="BC393" s="259"/>
      <c r="BD393" s="259"/>
      <c r="BE393" s="259"/>
      <c r="BF393" s="259"/>
      <c r="BG393" s="259"/>
      <c r="BH393" s="259"/>
      <c r="BI393" s="259"/>
      <c r="BJ393" s="259"/>
      <c r="BK393" s="259"/>
      <c r="BL393" s="259"/>
      <c r="BM393" s="259"/>
      <c r="BN393" s="259"/>
      <c r="BO393" s="259"/>
      <c r="BP393" s="259"/>
      <c r="BQ393" s="259"/>
      <c r="BR393" s="259"/>
      <c r="BS393" s="259"/>
      <c r="BT393" s="259"/>
      <c r="BU393" s="259"/>
      <c r="BV393" s="259"/>
      <c r="BW393" s="259"/>
      <c r="BX393" s="259"/>
      <c r="BY393" s="259"/>
      <c r="BZ393" s="259"/>
      <c r="CA393" s="259"/>
      <c r="CB393" s="259"/>
      <c r="CC393" s="259"/>
      <c r="CD393" s="259"/>
      <c r="CE393" s="259"/>
      <c r="CF393" s="259"/>
      <c r="CG393" s="259"/>
      <c r="CH393" s="259"/>
      <c r="CI393" s="259"/>
      <c r="CJ393" s="259"/>
      <c r="CK393" s="259"/>
      <c r="CL393" s="259"/>
      <c r="CM393" s="259"/>
      <c r="CN393" s="259"/>
      <c r="CO393" s="259"/>
      <c r="CP393" s="259"/>
      <c r="CQ393" s="259"/>
      <c r="CR393" s="259"/>
      <c r="CS393" s="259"/>
      <c r="CT393" s="259"/>
      <c r="CU393" s="259"/>
      <c r="CV393" s="259"/>
      <c r="CW393" s="259"/>
      <c r="CX393" s="259"/>
      <c r="CY393" s="259"/>
      <c r="CZ393" s="259"/>
      <c r="DA393" s="259"/>
      <c r="DB393" s="259"/>
      <c r="DC393" s="259"/>
      <c r="DD393" s="259"/>
      <c r="DE393" s="259"/>
      <c r="DF393" s="259"/>
      <c r="DG393" s="259"/>
      <c r="DH393" s="259"/>
      <c r="DI393" s="259"/>
      <c r="DJ393" s="259"/>
      <c r="DK393" s="259"/>
      <c r="DL393" s="259"/>
      <c r="DM393" s="259"/>
      <c r="DN393" s="259"/>
      <c r="DO393" s="259"/>
      <c r="DP393" s="259"/>
      <c r="DQ393" s="259"/>
      <c r="DR393" s="259"/>
      <c r="DS393" s="259"/>
      <c r="DT393" s="259"/>
      <c r="DU393" s="259"/>
      <c r="DV393" s="259"/>
      <c r="DW393" s="259"/>
      <c r="DX393" s="259"/>
      <c r="DY393" s="259"/>
      <c r="DZ393" s="259"/>
      <c r="EA393" s="259"/>
      <c r="EB393" s="259"/>
      <c r="EC393" s="259"/>
      <c r="ED393" s="259"/>
      <c r="EE393" s="259"/>
      <c r="EF393" s="259"/>
      <c r="EG393" s="259"/>
      <c r="EH393" s="259"/>
      <c r="EI393" s="259"/>
      <c r="EJ393" s="259"/>
      <c r="EK393" s="259"/>
      <c r="EL393" s="259"/>
      <c r="EM393" s="259"/>
      <c r="EN393" s="259"/>
      <c r="EO393" s="259"/>
      <c r="EP393" s="259"/>
      <c r="EQ393" s="259"/>
      <c r="ER393" s="259"/>
      <c r="ES393" s="259"/>
      <c r="ET393" s="259"/>
      <c r="EU393" s="259"/>
      <c r="EV393" s="259"/>
      <c r="EW393" s="259"/>
      <c r="EX393" s="259"/>
      <c r="EY393" s="259"/>
      <c r="EZ393" s="259"/>
      <c r="FA393" s="259"/>
      <c r="FB393" s="259"/>
      <c r="FC393" s="259"/>
      <c r="FD393" s="259"/>
      <c r="FE393" s="259"/>
      <c r="FF393" s="259"/>
      <c r="FG393" s="259"/>
      <c r="FH393" s="259"/>
      <c r="FI393" s="259"/>
      <c r="FJ393" s="259"/>
      <c r="FK393" s="259"/>
      <c r="FL393" s="259"/>
      <c r="FM393" s="259"/>
      <c r="FN393" s="259"/>
      <c r="FO393" s="259"/>
      <c r="FP393" s="259"/>
      <c r="FQ393" s="259"/>
      <c r="FR393" s="259"/>
      <c r="FS393" s="259"/>
      <c r="FT393" s="259"/>
      <c r="FU393" s="259"/>
      <c r="FV393" s="259"/>
      <c r="FW393" s="259"/>
      <c r="FX393" s="259"/>
      <c r="FY393" s="259"/>
      <c r="FZ393" s="259"/>
      <c r="GA393" s="259"/>
      <c r="GB393" s="259"/>
      <c r="GC393" s="259"/>
      <c r="GD393" s="259"/>
      <c r="GE393" s="259"/>
      <c r="GF393" s="259"/>
      <c r="GG393" s="259"/>
      <c r="GH393" s="259"/>
      <c r="GI393" s="259"/>
      <c r="GJ393" s="259"/>
      <c r="GK393" s="259"/>
      <c r="GL393" s="259"/>
      <c r="GM393" s="259"/>
      <c r="GN393" s="259"/>
      <c r="GO393" s="259"/>
      <c r="GP393" s="259"/>
      <c r="GQ393" s="259"/>
      <c r="GR393" s="259"/>
      <c r="GS393" s="259"/>
      <c r="GT393" s="259"/>
      <c r="GU393" s="259"/>
      <c r="GV393" s="259"/>
      <c r="GW393" s="259"/>
      <c r="GX393" s="259"/>
      <c r="GY393" s="259"/>
      <c r="GZ393" s="259"/>
      <c r="HA393" s="259"/>
      <c r="HB393" s="259"/>
      <c r="HC393" s="259"/>
      <c r="HD393" s="259"/>
      <c r="HE393" s="259"/>
      <c r="HF393" s="259"/>
      <c r="HG393" s="259"/>
      <c r="HH393" s="259"/>
      <c r="HI393" s="259"/>
      <c r="HJ393" s="259"/>
      <c r="HK393" s="259"/>
      <c r="HL393" s="259"/>
      <c r="HM393" s="259"/>
      <c r="HN393" s="259"/>
      <c r="HO393" s="259"/>
      <c r="HP393" s="259"/>
      <c r="HQ393" s="259"/>
      <c r="HR393" s="259"/>
      <c r="HS393" s="259"/>
      <c r="HT393" s="259"/>
      <c r="HU393" s="259"/>
      <c r="HV393" s="259"/>
      <c r="HW393" s="259"/>
      <c r="HX393" s="259"/>
      <c r="HY393" s="259"/>
      <c r="HZ393" s="259"/>
      <c r="IA393" s="259"/>
      <c r="IB393" s="259"/>
      <c r="IC393" s="259"/>
      <c r="ID393" s="259"/>
      <c r="IE393" s="259"/>
      <c r="IF393" s="259"/>
      <c r="IG393" s="259"/>
      <c r="IH393" s="259"/>
      <c r="II393" s="259"/>
      <c r="IJ393" s="259"/>
      <c r="IK393" s="259"/>
      <c r="IL393" s="259"/>
      <c r="IM393" s="259"/>
      <c r="IN393" s="259"/>
      <c r="IO393" s="259"/>
      <c r="IP393" s="259"/>
      <c r="IQ393" s="259"/>
      <c r="IR393" s="259"/>
      <c r="IS393" s="259"/>
      <c r="IT393" s="259"/>
      <c r="IU393" s="259"/>
      <c r="IV393" s="259"/>
      <c r="IW393" s="259"/>
      <c r="IX393" s="259"/>
      <c r="IY393" s="259"/>
      <c r="IZ393" s="259"/>
      <c r="JA393" s="259"/>
      <c r="JB393" s="259"/>
      <c r="JC393" s="259"/>
      <c r="JD393" s="259"/>
      <c r="JE393" s="259"/>
      <c r="JF393" s="259"/>
      <c r="JG393" s="259"/>
      <c r="JH393" s="259"/>
      <c r="JI393" s="259"/>
      <c r="JJ393" s="259"/>
      <c r="JK393" s="259"/>
      <c r="JL393" s="259"/>
      <c r="JM393" s="259"/>
      <c r="JN393" s="259"/>
      <c r="JO393" s="259"/>
      <c r="JP393" s="259"/>
      <c r="JQ393" s="259"/>
      <c r="JR393" s="259"/>
      <c r="JS393" s="259"/>
      <c r="JT393" s="259"/>
      <c r="JU393" s="259"/>
      <c r="JV393" s="259"/>
      <c r="JW393" s="259"/>
      <c r="JX393" s="259"/>
      <c r="JY393" s="259"/>
      <c r="JZ393" s="259"/>
      <c r="KA393" s="259"/>
      <c r="KB393" s="259"/>
      <c r="KC393" s="259"/>
      <c r="KD393" s="259"/>
      <c r="KE393" s="259"/>
      <c r="KF393" s="259"/>
      <c r="KG393" s="259"/>
      <c r="KH393" s="259"/>
      <c r="KI393" s="259"/>
      <c r="KJ393" s="259"/>
      <c r="KK393" s="259"/>
      <c r="KL393" s="259"/>
      <c r="KM393" s="259"/>
      <c r="KN393" s="259"/>
      <c r="KO393" s="259"/>
      <c r="KP393" s="259"/>
      <c r="KQ393" s="259"/>
      <c r="KR393" s="259"/>
      <c r="KS393" s="259"/>
      <c r="KT393" s="259"/>
      <c r="KU393" s="259"/>
      <c r="KV393" s="259"/>
      <c r="KW393" s="259"/>
      <c r="KX393" s="259"/>
      <c r="KY393" s="259"/>
      <c r="KZ393" s="259"/>
      <c r="LA393" s="259"/>
      <c r="LB393" s="259"/>
      <c r="LC393" s="259"/>
      <c r="LD393" s="259"/>
      <c r="LE393" s="259"/>
      <c r="LF393" s="259"/>
      <c r="LG393" s="259"/>
      <c r="LH393" s="259"/>
      <c r="LI393" s="259"/>
      <c r="LJ393" s="259"/>
      <c r="LK393" s="259"/>
      <c r="LL393" s="259"/>
      <c r="LM393" s="259"/>
      <c r="LN393" s="259"/>
      <c r="LO393" s="259"/>
      <c r="LP393" s="259"/>
      <c r="LQ393" s="259"/>
      <c r="LR393" s="259"/>
      <c r="LS393" s="259"/>
      <c r="LT393" s="259"/>
      <c r="LU393" s="259"/>
      <c r="LV393" s="259"/>
      <c r="LW393" s="259"/>
      <c r="LX393" s="259"/>
      <c r="LY393" s="259"/>
      <c r="LZ393" s="259"/>
      <c r="MA393" s="259"/>
      <c r="MB393" s="259"/>
      <c r="MC393" s="259"/>
      <c r="MD393" s="259"/>
      <c r="ME393" s="259"/>
      <c r="MF393" s="259"/>
      <c r="MG393" s="259"/>
      <c r="MH393" s="259"/>
      <c r="MI393" s="259"/>
      <c r="MJ393" s="259"/>
      <c r="MK393" s="259"/>
      <c r="ML393" s="259"/>
      <c r="MM393" s="259"/>
      <c r="MN393" s="259"/>
      <c r="MO393" s="259"/>
      <c r="MP393" s="259"/>
      <c r="MQ393" s="259"/>
      <c r="MR393" s="259"/>
      <c r="MS393" s="259"/>
      <c r="MT393" s="259"/>
      <c r="MU393" s="259"/>
      <c r="MV393" s="259"/>
      <c r="MW393" s="259"/>
      <c r="MX393" s="259"/>
      <c r="MY393" s="259"/>
      <c r="MZ393" s="259"/>
      <c r="NA393" s="259"/>
      <c r="NB393" s="259"/>
      <c r="NC393" s="259"/>
      <c r="ND393" s="259"/>
      <c r="NE393" s="259"/>
      <c r="NF393" s="259"/>
      <c r="NG393" s="259"/>
      <c r="NH393" s="259"/>
      <c r="NI393" s="259"/>
      <c r="NJ393" s="259"/>
      <c r="NK393" s="259"/>
      <c r="NL393" s="259"/>
      <c r="NM393" s="259"/>
      <c r="NN393" s="259"/>
      <c r="NO393" s="259"/>
      <c r="NP393" s="259"/>
      <c r="NQ393" s="259"/>
      <c r="NR393" s="259"/>
      <c r="NS393" s="259"/>
      <c r="NT393" s="259"/>
      <c r="NU393" s="259"/>
      <c r="NV393" s="259"/>
      <c r="NW393" s="259"/>
      <c r="NX393" s="259"/>
      <c r="NY393" s="259"/>
      <c r="NZ393" s="259"/>
      <c r="OA393" s="259"/>
      <c r="OB393" s="259"/>
      <c r="OC393" s="259"/>
      <c r="OD393" s="259"/>
      <c r="OE393" s="259"/>
      <c r="OF393" s="259"/>
      <c r="OG393" s="259"/>
      <c r="OH393" s="259"/>
      <c r="OI393" s="259"/>
      <c r="OJ393" s="259"/>
      <c r="OK393" s="259"/>
      <c r="OL393" s="259"/>
      <c r="OM393" s="259"/>
      <c r="ON393" s="259"/>
      <c r="OO393" s="259"/>
      <c r="OP393" s="259"/>
      <c r="OQ393" s="259"/>
      <c r="OR393" s="259"/>
      <c r="OS393" s="259"/>
      <c r="OT393" s="259"/>
      <c r="OU393" s="259"/>
      <c r="OV393" s="259"/>
      <c r="OW393" s="259"/>
      <c r="OX393" s="259"/>
      <c r="OY393" s="259"/>
      <c r="OZ393" s="259"/>
      <c r="PA393" s="259"/>
      <c r="PB393" s="259"/>
      <c r="PC393" s="259"/>
      <c r="PD393" s="259"/>
      <c r="PE393" s="259"/>
      <c r="PF393" s="259"/>
      <c r="PG393" s="259"/>
      <c r="PH393" s="259"/>
      <c r="PI393" s="259"/>
      <c r="PJ393" s="259"/>
      <c r="PK393" s="259"/>
      <c r="PL393" s="259"/>
      <c r="PM393" s="259"/>
      <c r="PN393" s="259"/>
      <c r="PO393" s="259"/>
      <c r="PP393" s="259"/>
      <c r="PQ393" s="259"/>
      <c r="PR393" s="259"/>
      <c r="PS393" s="259"/>
      <c r="PT393" s="259"/>
      <c r="PU393" s="259"/>
      <c r="PV393" s="259"/>
      <c r="PW393" s="259"/>
      <c r="PX393" s="259"/>
      <c r="PY393" s="259"/>
      <c r="PZ393" s="259"/>
      <c r="QA393" s="259"/>
      <c r="QB393" s="259"/>
      <c r="QC393" s="259"/>
      <c r="QD393" s="259"/>
      <c r="QE393" s="259"/>
      <c r="QF393" s="259"/>
      <c r="QG393" s="259"/>
      <c r="QH393" s="259"/>
      <c r="QI393" s="259"/>
      <c r="QJ393" s="259"/>
      <c r="QK393" s="259"/>
      <c r="QL393" s="259"/>
      <c r="QM393" s="259"/>
      <c r="QN393" s="259"/>
      <c r="QO393" s="259"/>
      <c r="QP393" s="259"/>
      <c r="QQ393" s="259"/>
      <c r="QR393" s="259"/>
      <c r="QS393" s="259"/>
      <c r="QT393" s="259"/>
      <c r="QU393" s="259"/>
      <c r="QV393" s="259"/>
      <c r="QW393" s="259"/>
      <c r="QX393" s="259"/>
      <c r="QY393" s="259"/>
      <c r="QZ393" s="259"/>
      <c r="RA393" s="259"/>
      <c r="RB393" s="259"/>
      <c r="RC393" s="259"/>
      <c r="RD393" s="259"/>
      <c r="RE393" s="259"/>
      <c r="RF393" s="259"/>
      <c r="RG393" s="259"/>
      <c r="RH393" s="259"/>
      <c r="RI393" s="259"/>
      <c r="RJ393" s="259"/>
      <c r="RK393" s="259"/>
      <c r="RL393" s="259"/>
      <c r="RM393" s="259"/>
      <c r="RN393" s="259"/>
      <c r="RO393" s="259"/>
      <c r="RP393" s="259"/>
      <c r="RQ393" s="259"/>
      <c r="RR393" s="259"/>
      <c r="RS393" s="259"/>
      <c r="RT393" s="259"/>
      <c r="RU393" s="259"/>
      <c r="RV393" s="259"/>
      <c r="RW393" s="259"/>
      <c r="RX393" s="259"/>
      <c r="RY393" s="259"/>
      <c r="RZ393" s="259"/>
      <c r="SA393" s="259"/>
      <c r="SB393" s="259"/>
      <c r="SC393" s="259"/>
      <c r="SD393" s="259"/>
      <c r="SE393" s="259"/>
      <c r="SF393" s="259"/>
      <c r="SG393" s="259"/>
      <c r="SH393" s="259"/>
      <c r="SI393" s="259"/>
      <c r="SJ393" s="259"/>
      <c r="SK393" s="259"/>
      <c r="SL393" s="259"/>
      <c r="SM393" s="259"/>
      <c r="SN393" s="259"/>
      <c r="SO393" s="259"/>
      <c r="SP393" s="259"/>
      <c r="SQ393" s="259"/>
      <c r="SR393" s="259"/>
      <c r="SS393" s="259"/>
      <c r="ST393" s="259"/>
      <c r="SU393" s="259"/>
      <c r="SV393" s="259"/>
      <c r="SW393" s="259"/>
      <c r="SX393" s="259"/>
      <c r="SY393" s="259"/>
      <c r="SZ393" s="259"/>
      <c r="TA393" s="259"/>
      <c r="TB393" s="259"/>
      <c r="TC393" s="259"/>
      <c r="TD393" s="259"/>
      <c r="TE393" s="259"/>
      <c r="TF393" s="259"/>
      <c r="TG393" s="259"/>
      <c r="TH393" s="259"/>
      <c r="TI393" s="259"/>
      <c r="TJ393" s="259"/>
      <c r="TK393" s="259"/>
      <c r="TL393" s="259"/>
      <c r="TM393" s="259"/>
      <c r="TN393" s="259"/>
      <c r="TO393" s="259"/>
      <c r="TP393" s="259"/>
      <c r="TQ393" s="259"/>
      <c r="TR393" s="259"/>
      <c r="TS393" s="259"/>
      <c r="TT393" s="259"/>
      <c r="TU393" s="259"/>
      <c r="TV393" s="259"/>
      <c r="TW393" s="259"/>
      <c r="TX393" s="259"/>
      <c r="TY393" s="259"/>
      <c r="TZ393" s="259"/>
      <c r="UA393" s="259"/>
      <c r="UB393" s="259"/>
      <c r="UC393" s="259"/>
      <c r="UD393" s="259"/>
      <c r="UE393" s="259"/>
      <c r="UF393" s="259"/>
      <c r="UG393" s="259"/>
      <c r="UH393" s="259"/>
      <c r="UI393" s="259"/>
      <c r="UJ393" s="259"/>
      <c r="UK393" s="259"/>
      <c r="UL393" s="259"/>
      <c r="UM393" s="259"/>
      <c r="UN393" s="259"/>
      <c r="UO393" s="259"/>
      <c r="UP393" s="259"/>
      <c r="UQ393" s="259"/>
      <c r="UR393" s="259"/>
      <c r="US393" s="259"/>
      <c r="UT393" s="259"/>
      <c r="UU393" s="259"/>
      <c r="UV393" s="259"/>
      <c r="UW393" s="259"/>
      <c r="UX393" s="259"/>
      <c r="UY393" s="259"/>
      <c r="UZ393" s="259"/>
      <c r="VA393" s="259"/>
      <c r="VB393" s="259"/>
      <c r="VC393" s="259"/>
      <c r="VD393" s="259"/>
      <c r="VE393" s="259"/>
      <c r="VF393" s="259"/>
      <c r="VG393" s="259"/>
      <c r="VH393" s="259"/>
      <c r="VI393" s="259"/>
      <c r="VJ393" s="259"/>
      <c r="VK393" s="259"/>
      <c r="VL393" s="259"/>
      <c r="VM393" s="259"/>
      <c r="VN393" s="259"/>
      <c r="VO393" s="259"/>
      <c r="VP393" s="259"/>
      <c r="VQ393" s="259"/>
      <c r="VR393" s="259"/>
      <c r="VS393" s="259"/>
      <c r="VT393" s="259"/>
      <c r="VU393" s="259"/>
      <c r="VV393" s="259"/>
      <c r="VW393" s="259"/>
      <c r="VX393" s="259"/>
      <c r="VY393" s="259"/>
      <c r="VZ393" s="259"/>
      <c r="WA393" s="259"/>
      <c r="WB393" s="259"/>
      <c r="WC393" s="259"/>
      <c r="WD393" s="259"/>
      <c r="WE393" s="259"/>
      <c r="WF393" s="259"/>
      <c r="WG393" s="259"/>
      <c r="WH393" s="259"/>
      <c r="WI393" s="259"/>
      <c r="WJ393" s="259"/>
      <c r="WK393" s="259"/>
      <c r="WL393" s="259"/>
      <c r="WM393" s="259"/>
      <c r="WN393" s="259"/>
      <c r="WO393" s="259"/>
      <c r="WP393" s="259"/>
      <c r="WQ393" s="259"/>
      <c r="WR393" s="259"/>
      <c r="WS393" s="259"/>
      <c r="WT393" s="259"/>
      <c r="WU393" s="259"/>
      <c r="WV393" s="259"/>
      <c r="WW393" s="259"/>
      <c r="WX393" s="259"/>
      <c r="WY393" s="259"/>
      <c r="WZ393" s="259"/>
      <c r="XA393" s="259"/>
      <c r="XB393" s="259"/>
      <c r="XC393" s="259"/>
      <c r="XD393" s="259"/>
      <c r="XE393" s="259"/>
      <c r="XF393" s="259"/>
      <c r="XG393" s="259"/>
      <c r="XH393" s="259"/>
      <c r="XI393" s="259"/>
      <c r="XJ393" s="259"/>
      <c r="XK393" s="259"/>
      <c r="XL393" s="259"/>
      <c r="XM393" s="259"/>
      <c r="XN393" s="259"/>
      <c r="XO393" s="259"/>
      <c r="XP393" s="259"/>
      <c r="XQ393" s="259"/>
      <c r="XR393" s="259"/>
      <c r="XS393" s="259"/>
      <c r="XT393" s="259"/>
      <c r="XU393" s="259"/>
      <c r="XV393" s="259"/>
      <c r="XW393" s="259"/>
      <c r="XX393" s="259"/>
      <c r="XY393" s="259"/>
      <c r="XZ393" s="259"/>
      <c r="YA393" s="259"/>
      <c r="YB393" s="259"/>
      <c r="YC393" s="259"/>
      <c r="YD393" s="259"/>
      <c r="YE393" s="259"/>
      <c r="YF393" s="259"/>
      <c r="YG393" s="259"/>
      <c r="YH393" s="259"/>
      <c r="YI393" s="259"/>
      <c r="YJ393" s="259"/>
      <c r="YK393" s="259"/>
      <c r="YL393" s="259"/>
      <c r="YM393" s="259"/>
      <c r="YN393" s="259"/>
      <c r="YO393" s="259"/>
      <c r="YP393" s="259"/>
      <c r="YQ393" s="259"/>
      <c r="YR393" s="259"/>
      <c r="YS393" s="259"/>
      <c r="YT393" s="259"/>
      <c r="YU393" s="259"/>
      <c r="YV393" s="259"/>
      <c r="YW393" s="259"/>
      <c r="YX393" s="259"/>
      <c r="YY393" s="259"/>
      <c r="YZ393" s="259"/>
      <c r="ZA393" s="259"/>
      <c r="ZB393" s="259"/>
      <c r="ZC393" s="259"/>
      <c r="ZD393" s="259"/>
      <c r="ZE393" s="259"/>
      <c r="ZF393" s="259"/>
      <c r="ZG393" s="259"/>
      <c r="ZH393" s="259"/>
      <c r="ZI393" s="259"/>
      <c r="ZJ393" s="259"/>
      <c r="ZK393" s="259"/>
      <c r="ZL393" s="259"/>
      <c r="ZM393" s="259"/>
      <c r="ZN393" s="259"/>
      <c r="ZO393" s="259"/>
      <c r="ZP393" s="259"/>
      <c r="ZQ393" s="259"/>
      <c r="ZR393" s="259"/>
      <c r="ZS393" s="259"/>
      <c r="ZT393" s="259"/>
      <c r="ZU393" s="259"/>
      <c r="ZV393" s="259"/>
      <c r="ZW393" s="259"/>
      <c r="ZX393" s="259"/>
      <c r="ZY393" s="259"/>
      <c r="ZZ393" s="259"/>
      <c r="AAA393" s="259"/>
      <c r="AAB393" s="259"/>
      <c r="AAC393" s="259"/>
      <c r="AAD393" s="259"/>
      <c r="AAE393" s="259"/>
      <c r="AAF393" s="259"/>
      <c r="AAG393" s="259"/>
      <c r="AAH393" s="259"/>
      <c r="AAI393" s="259"/>
      <c r="AAJ393" s="259"/>
      <c r="AAK393" s="259"/>
      <c r="AAL393" s="259"/>
      <c r="AAM393" s="259"/>
      <c r="AAN393" s="259"/>
      <c r="AAO393" s="259"/>
      <c r="AAP393" s="259"/>
      <c r="AAQ393" s="259"/>
      <c r="AAR393" s="259"/>
      <c r="AAS393" s="259"/>
      <c r="AAT393" s="259"/>
      <c r="AAU393" s="259"/>
      <c r="AAV393" s="259"/>
      <c r="AAW393" s="259"/>
      <c r="AAX393" s="259"/>
      <c r="AAY393" s="259"/>
      <c r="AAZ393" s="259"/>
      <c r="ABA393" s="259"/>
      <c r="ABB393" s="259"/>
      <c r="ABC393" s="259"/>
      <c r="ABD393" s="259"/>
      <c r="ABE393" s="259"/>
      <c r="ABF393" s="259"/>
      <c r="ABG393" s="259"/>
      <c r="ABH393" s="259"/>
      <c r="ABI393" s="259"/>
      <c r="ABJ393" s="259"/>
      <c r="ABK393" s="259"/>
      <c r="ABL393" s="259"/>
      <c r="ABM393" s="259"/>
      <c r="ABN393" s="259"/>
      <c r="ABO393" s="259"/>
      <c r="ABP393" s="259"/>
      <c r="ABQ393" s="259"/>
      <c r="ABR393" s="259"/>
      <c r="ABS393" s="259"/>
      <c r="ABT393" s="259"/>
      <c r="ABU393" s="259"/>
      <c r="ABV393" s="259"/>
      <c r="ABW393" s="259"/>
      <c r="ABX393" s="259"/>
      <c r="ABY393" s="259"/>
      <c r="ABZ393" s="259"/>
      <c r="ACA393" s="259"/>
      <c r="ACB393" s="259"/>
      <c r="ACC393" s="259"/>
      <c r="ACD393" s="259"/>
      <c r="ACE393" s="259"/>
      <c r="ACF393" s="259"/>
      <c r="ACG393" s="259"/>
      <c r="ACH393" s="259"/>
      <c r="ACI393" s="259"/>
      <c r="ACJ393" s="259"/>
      <c r="ACK393" s="259"/>
      <c r="ACL393" s="259"/>
      <c r="ACM393" s="259"/>
      <c r="ACN393" s="259"/>
      <c r="ACO393" s="259"/>
      <c r="ACP393" s="259"/>
      <c r="ACQ393" s="259"/>
      <c r="ACR393" s="259"/>
      <c r="ACS393" s="259"/>
      <c r="ACT393" s="259"/>
      <c r="ACU393" s="259"/>
      <c r="ACV393" s="259"/>
      <c r="ACW393" s="259"/>
      <c r="ACX393" s="259"/>
      <c r="ACY393" s="259"/>
      <c r="ACZ393" s="259"/>
      <c r="ADA393" s="259"/>
      <c r="ADB393" s="259"/>
      <c r="ADC393" s="259"/>
      <c r="ADD393" s="259"/>
      <c r="ADE393" s="259"/>
      <c r="ADF393" s="259"/>
      <c r="ADG393" s="259"/>
      <c r="ADH393" s="259"/>
      <c r="ADI393" s="259"/>
      <c r="ADJ393" s="259"/>
      <c r="ADK393" s="259"/>
      <c r="ADL393" s="259"/>
      <c r="ADM393" s="259"/>
      <c r="ADN393" s="259"/>
      <c r="ADO393" s="259"/>
      <c r="ADP393" s="259"/>
      <c r="ADQ393" s="259"/>
      <c r="ADR393" s="259"/>
      <c r="ADS393" s="259"/>
      <c r="ADT393" s="259"/>
      <c r="ADU393" s="259"/>
      <c r="ADV393" s="259"/>
      <c r="ADW393" s="259"/>
      <c r="ADX393" s="259"/>
      <c r="ADY393" s="259"/>
      <c r="ADZ393" s="259"/>
      <c r="AEA393" s="259"/>
      <c r="AEB393" s="259"/>
      <c r="AEC393" s="259"/>
      <c r="AED393" s="259"/>
      <c r="AEE393" s="259"/>
      <c r="AEF393" s="259"/>
      <c r="AEG393" s="259"/>
      <c r="AEH393" s="259"/>
      <c r="AEI393" s="259"/>
      <c r="AEJ393" s="259"/>
      <c r="AEK393" s="259"/>
      <c r="AEL393" s="259"/>
      <c r="AEM393" s="259"/>
      <c r="AEN393" s="259"/>
      <c r="AEO393" s="259"/>
      <c r="AEP393" s="259"/>
      <c r="AEQ393" s="259"/>
      <c r="AER393" s="259"/>
      <c r="AES393" s="259"/>
      <c r="AET393" s="259"/>
      <c r="AEU393" s="259"/>
      <c r="AEV393" s="259"/>
      <c r="AEW393" s="259"/>
      <c r="AEX393" s="259"/>
      <c r="AEY393" s="259"/>
      <c r="AEZ393" s="259"/>
      <c r="AFA393" s="259"/>
      <c r="AFB393" s="259"/>
      <c r="AFC393" s="259"/>
      <c r="AFD393" s="259"/>
      <c r="AFE393" s="259"/>
      <c r="AFF393" s="259"/>
      <c r="AFG393" s="259"/>
      <c r="AFH393" s="259"/>
      <c r="AFI393" s="259"/>
      <c r="AFJ393" s="259"/>
      <c r="AFK393" s="259"/>
      <c r="AFL393" s="259"/>
      <c r="AFM393" s="259"/>
      <c r="AFN393" s="259"/>
      <c r="AFO393" s="259"/>
      <c r="AFP393" s="259"/>
      <c r="AFQ393" s="259"/>
      <c r="AFR393" s="259"/>
      <c r="AFS393" s="259"/>
      <c r="AFT393" s="259"/>
      <c r="AFU393" s="259"/>
      <c r="AFV393" s="259"/>
      <c r="AFW393" s="259"/>
      <c r="AFX393" s="259"/>
      <c r="AFY393" s="259"/>
      <c r="AFZ393" s="259"/>
      <c r="AGA393" s="259"/>
      <c r="AGB393" s="259"/>
      <c r="AGC393" s="259"/>
      <c r="AGD393" s="259"/>
      <c r="AGE393" s="259"/>
      <c r="AGF393" s="259"/>
      <c r="AGG393" s="259"/>
      <c r="AGH393" s="259"/>
      <c r="AGI393" s="259"/>
      <c r="AGJ393" s="259"/>
      <c r="AGK393" s="259"/>
      <c r="AGL393" s="259"/>
      <c r="AGM393" s="259"/>
      <c r="AGN393" s="259"/>
      <c r="AGO393" s="259"/>
      <c r="AGP393" s="259"/>
      <c r="AGQ393" s="259"/>
      <c r="AGR393" s="259"/>
      <c r="AGS393" s="259"/>
      <c r="AGT393" s="259"/>
      <c r="AGU393" s="259"/>
      <c r="AGV393" s="259"/>
      <c r="AGW393" s="259"/>
      <c r="AGX393" s="259"/>
      <c r="AGY393" s="259"/>
      <c r="AGZ393" s="259"/>
      <c r="AHA393" s="259"/>
      <c r="AHB393" s="259"/>
      <c r="AHC393" s="259"/>
      <c r="AHD393" s="259"/>
      <c r="AHE393" s="259"/>
      <c r="AHF393" s="259"/>
      <c r="AHG393" s="259"/>
      <c r="AHH393" s="259"/>
      <c r="AHI393" s="259"/>
      <c r="AHJ393" s="259"/>
      <c r="AHK393" s="259"/>
      <c r="AHL393" s="259"/>
      <c r="AHM393" s="259"/>
      <c r="AHN393" s="259"/>
      <c r="AHO393" s="259"/>
      <c r="AHP393" s="259"/>
      <c r="AHQ393" s="259"/>
      <c r="AHR393" s="259"/>
      <c r="AHS393" s="259"/>
      <c r="AHT393" s="259"/>
      <c r="AHU393" s="259"/>
      <c r="AHV393" s="259"/>
      <c r="AHW393" s="259"/>
      <c r="AHX393" s="259"/>
      <c r="AHY393" s="259"/>
      <c r="AHZ393" s="259"/>
      <c r="AIA393" s="259"/>
      <c r="AIB393" s="259"/>
      <c r="AIC393" s="259"/>
      <c r="AID393" s="259"/>
      <c r="AIE393" s="259"/>
      <c r="AIF393" s="259"/>
      <c r="AIG393" s="259"/>
      <c r="AIH393" s="259"/>
      <c r="AII393" s="259"/>
      <c r="AIJ393" s="259"/>
      <c r="AIK393" s="259"/>
      <c r="AIL393" s="259"/>
      <c r="AIM393" s="259"/>
      <c r="AIN393" s="259"/>
      <c r="AIO393" s="259"/>
      <c r="AIP393" s="259"/>
      <c r="AIQ393" s="259"/>
      <c r="AIR393" s="259"/>
      <c r="AIS393" s="259"/>
      <c r="AIT393" s="259"/>
      <c r="AIU393" s="259"/>
      <c r="AIV393" s="259"/>
      <c r="AIW393" s="259"/>
      <c r="AIX393" s="259"/>
      <c r="AIY393" s="259"/>
      <c r="AIZ393" s="259"/>
      <c r="AJA393" s="259"/>
      <c r="AJB393" s="259"/>
      <c r="AJC393" s="259"/>
      <c r="AJD393" s="259"/>
      <c r="AJE393" s="259"/>
      <c r="AJF393" s="259"/>
      <c r="AJG393" s="259"/>
      <c r="AJH393" s="259"/>
      <c r="AJI393" s="259"/>
      <c r="AJJ393" s="259"/>
      <c r="AJK393" s="259"/>
      <c r="AJL393" s="259"/>
      <c r="AJM393" s="259"/>
      <c r="AJN393" s="259"/>
      <c r="AJO393" s="259"/>
      <c r="AJP393" s="259"/>
      <c r="AJQ393" s="259"/>
      <c r="AJR393" s="259"/>
      <c r="AJS393" s="259"/>
      <c r="AJT393" s="259"/>
      <c r="AJU393" s="259"/>
      <c r="AJV393" s="259"/>
      <c r="AJW393" s="259"/>
      <c r="AJX393" s="259"/>
      <c r="AJY393" s="259"/>
      <c r="AJZ393" s="259"/>
      <c r="AKA393" s="259"/>
      <c r="AKB393" s="259"/>
      <c r="AKC393" s="259"/>
      <c r="AKD393" s="259"/>
      <c r="AKE393" s="259"/>
      <c r="AKF393" s="259"/>
      <c r="AKG393" s="259"/>
      <c r="AKH393" s="259"/>
      <c r="AKI393" s="259"/>
      <c r="AKJ393" s="259"/>
      <c r="AKK393" s="259"/>
      <c r="AKL393" s="259"/>
      <c r="AKM393" s="259"/>
      <c r="AKN393" s="259"/>
      <c r="AKO393" s="259"/>
      <c r="AKP393" s="259"/>
      <c r="AKQ393" s="259"/>
      <c r="AKR393" s="259"/>
      <c r="AKS393" s="259"/>
      <c r="AKT393" s="259"/>
      <c r="AKU393" s="259"/>
      <c r="AKV393" s="259"/>
      <c r="AKW393" s="259"/>
      <c r="AKX393" s="259"/>
      <c r="AKY393" s="259"/>
      <c r="AKZ393" s="259"/>
      <c r="ALA393" s="259"/>
      <c r="ALB393" s="259"/>
      <c r="ALC393" s="259"/>
      <c r="ALD393" s="259"/>
      <c r="ALE393" s="259"/>
      <c r="ALF393" s="259"/>
      <c r="ALG393" s="259"/>
      <c r="ALH393" s="259"/>
      <c r="ALI393" s="259"/>
      <c r="ALJ393" s="259"/>
      <c r="ALK393" s="259"/>
      <c r="ALL393" s="259"/>
      <c r="ALM393" s="259"/>
      <c r="ALN393" s="259"/>
      <c r="ALO393" s="259"/>
      <c r="ALP393" s="259"/>
      <c r="ALQ393" s="259"/>
      <c r="ALR393" s="259"/>
      <c r="ALS393" s="259"/>
      <c r="ALT393" s="259"/>
      <c r="ALU393" s="259"/>
      <c r="ALV393" s="259"/>
      <c r="ALW393" s="259"/>
      <c r="ALX393" s="259"/>
      <c r="ALY393" s="259"/>
      <c r="ALZ393" s="259"/>
      <c r="AMA393" s="259"/>
      <c r="AMB393" s="259"/>
      <c r="AMC393" s="259"/>
      <c r="AMD393" s="259"/>
      <c r="AME393" s="259"/>
      <c r="AMF393" s="259"/>
      <c r="AMG393" s="259"/>
      <c r="AMH393" s="259"/>
      <c r="AMI393" s="259"/>
      <c r="AMJ393" s="259"/>
    </row>
    <row r="394" spans="1:1024" s="258" customFormat="1" ht="16.350000000000001" customHeight="1">
      <c r="A394" s="477"/>
      <c r="B394" s="259"/>
      <c r="C394" s="259"/>
      <c r="D394" s="259"/>
      <c r="E394" s="259"/>
      <c r="F394" s="259"/>
      <c r="G394" s="259"/>
      <c r="H394" s="259"/>
      <c r="I394" s="259"/>
      <c r="J394" s="259"/>
      <c r="K394" s="259"/>
      <c r="L394" s="259"/>
      <c r="M394" s="259"/>
      <c r="N394" s="259"/>
      <c r="O394" s="259"/>
      <c r="P394" s="259"/>
      <c r="Q394" s="259"/>
      <c r="R394" s="269"/>
      <c r="S394" s="259"/>
      <c r="T394" s="259"/>
      <c r="U394" s="259"/>
      <c r="V394" s="259"/>
      <c r="W394" s="259"/>
      <c r="X394" s="259"/>
      <c r="Y394" s="259"/>
      <c r="Z394" s="259"/>
      <c r="AA394" s="259"/>
      <c r="AB394" s="259"/>
      <c r="AC394" s="259"/>
      <c r="AD394" s="259"/>
      <c r="AE394" s="259"/>
      <c r="AF394" s="259"/>
      <c r="AG394" s="259"/>
      <c r="AH394" s="259"/>
      <c r="AI394" s="259"/>
      <c r="AJ394" s="259"/>
      <c r="AK394" s="259"/>
      <c r="AL394" s="259"/>
      <c r="AM394" s="259"/>
      <c r="AN394" s="259"/>
      <c r="AO394" s="259"/>
      <c r="AP394" s="259"/>
      <c r="AQ394" s="259"/>
      <c r="AR394" s="259"/>
      <c r="AS394" s="259"/>
      <c r="AT394" s="259"/>
      <c r="AU394" s="259"/>
      <c r="AV394" s="259"/>
      <c r="AW394" s="259"/>
      <c r="AX394" s="259"/>
      <c r="AY394" s="259"/>
      <c r="AZ394" s="259"/>
      <c r="BA394" s="259"/>
      <c r="BB394" s="259"/>
      <c r="BC394" s="259"/>
      <c r="BD394" s="259"/>
      <c r="BE394" s="259"/>
      <c r="BF394" s="259"/>
      <c r="BG394" s="259"/>
      <c r="BH394" s="259"/>
      <c r="BI394" s="259"/>
      <c r="BJ394" s="259"/>
      <c r="BK394" s="259"/>
      <c r="BL394" s="259"/>
      <c r="BM394" s="259"/>
      <c r="BN394" s="259"/>
      <c r="BO394" s="259"/>
      <c r="BP394" s="259"/>
      <c r="BQ394" s="259"/>
      <c r="BR394" s="259"/>
      <c r="BS394" s="259"/>
      <c r="BT394" s="259"/>
      <c r="BU394" s="259"/>
      <c r="BV394" s="259"/>
      <c r="BW394" s="259"/>
      <c r="BX394" s="259"/>
      <c r="BY394" s="259"/>
      <c r="BZ394" s="259"/>
      <c r="CA394" s="259"/>
      <c r="CB394" s="259"/>
      <c r="CC394" s="259"/>
      <c r="CD394" s="259"/>
      <c r="CE394" s="259"/>
      <c r="CF394" s="259"/>
      <c r="CG394" s="259"/>
      <c r="CH394" s="259"/>
      <c r="CI394" s="259"/>
      <c r="CJ394" s="259"/>
      <c r="CK394" s="259"/>
      <c r="CL394" s="259"/>
      <c r="CM394" s="259"/>
      <c r="CN394" s="259"/>
      <c r="CO394" s="259"/>
      <c r="CP394" s="259"/>
      <c r="CQ394" s="259"/>
      <c r="CR394" s="259"/>
      <c r="CS394" s="259"/>
      <c r="CT394" s="259"/>
      <c r="CU394" s="259"/>
      <c r="CV394" s="259"/>
      <c r="CW394" s="259"/>
      <c r="CX394" s="259"/>
      <c r="CY394" s="259"/>
      <c r="CZ394" s="259"/>
      <c r="DA394" s="259"/>
      <c r="DB394" s="259"/>
      <c r="DC394" s="259"/>
      <c r="DD394" s="259"/>
      <c r="DE394" s="259"/>
      <c r="DF394" s="259"/>
      <c r="DG394" s="259"/>
      <c r="DH394" s="259"/>
      <c r="DI394" s="259"/>
      <c r="DJ394" s="259"/>
      <c r="DK394" s="259"/>
      <c r="DL394" s="259"/>
      <c r="DM394" s="259"/>
      <c r="DN394" s="259"/>
      <c r="DO394" s="259"/>
      <c r="DP394" s="259"/>
      <c r="DQ394" s="259"/>
      <c r="DR394" s="259"/>
      <c r="DS394" s="259"/>
      <c r="DT394" s="259"/>
      <c r="DU394" s="259"/>
      <c r="DV394" s="259"/>
      <c r="DW394" s="259"/>
      <c r="DX394" s="259"/>
      <c r="DY394" s="259"/>
      <c r="DZ394" s="259"/>
      <c r="EA394" s="259"/>
      <c r="EB394" s="259"/>
      <c r="EC394" s="259"/>
      <c r="ED394" s="259"/>
      <c r="EE394" s="259"/>
      <c r="EF394" s="259"/>
      <c r="EG394" s="259"/>
      <c r="EH394" s="259"/>
      <c r="EI394" s="259"/>
      <c r="EJ394" s="259"/>
      <c r="EK394" s="259"/>
      <c r="EL394" s="259"/>
      <c r="EM394" s="259"/>
      <c r="EN394" s="259"/>
      <c r="EO394" s="259"/>
      <c r="EP394" s="259"/>
      <c r="EQ394" s="259"/>
      <c r="ER394" s="259"/>
      <c r="ES394" s="259"/>
      <c r="ET394" s="259"/>
      <c r="EU394" s="259"/>
      <c r="EV394" s="259"/>
      <c r="EW394" s="259"/>
      <c r="EX394" s="259"/>
      <c r="EY394" s="259"/>
      <c r="EZ394" s="259"/>
      <c r="FA394" s="259"/>
      <c r="FB394" s="259"/>
      <c r="FC394" s="259"/>
      <c r="FD394" s="259"/>
      <c r="FE394" s="259"/>
      <c r="FF394" s="259"/>
      <c r="FG394" s="259"/>
      <c r="FH394" s="259"/>
      <c r="FI394" s="259"/>
      <c r="FJ394" s="259"/>
      <c r="FK394" s="259"/>
      <c r="FL394" s="259"/>
      <c r="FM394" s="259"/>
      <c r="FN394" s="259"/>
      <c r="FO394" s="259"/>
      <c r="FP394" s="259"/>
      <c r="FQ394" s="259"/>
      <c r="FR394" s="259"/>
      <c r="FS394" s="259"/>
      <c r="FT394" s="259"/>
      <c r="FU394" s="259"/>
      <c r="FV394" s="259"/>
      <c r="FW394" s="259"/>
      <c r="FX394" s="259"/>
      <c r="FY394" s="259"/>
      <c r="FZ394" s="259"/>
      <c r="GA394" s="259"/>
      <c r="GB394" s="259"/>
      <c r="GC394" s="259"/>
      <c r="GD394" s="259"/>
      <c r="GE394" s="259"/>
      <c r="GF394" s="259"/>
      <c r="GG394" s="259"/>
      <c r="GH394" s="259"/>
      <c r="GI394" s="259"/>
      <c r="GJ394" s="259"/>
      <c r="GK394" s="259"/>
      <c r="GL394" s="259"/>
      <c r="GM394" s="259"/>
      <c r="GN394" s="259"/>
      <c r="GO394" s="259"/>
      <c r="GP394" s="259"/>
      <c r="GQ394" s="259"/>
      <c r="GR394" s="259"/>
      <c r="GS394" s="259"/>
      <c r="GT394" s="259"/>
      <c r="GU394" s="259"/>
      <c r="GV394" s="259"/>
      <c r="GW394" s="259"/>
      <c r="GX394" s="259"/>
      <c r="GY394" s="259"/>
      <c r="GZ394" s="259"/>
      <c r="HA394" s="259"/>
      <c r="HB394" s="259"/>
      <c r="HC394" s="259"/>
      <c r="HD394" s="259"/>
      <c r="HE394" s="259"/>
      <c r="HF394" s="259"/>
      <c r="HG394" s="259"/>
      <c r="HH394" s="259"/>
      <c r="HI394" s="259"/>
      <c r="HJ394" s="259"/>
      <c r="HK394" s="259"/>
      <c r="HL394" s="259"/>
      <c r="HM394" s="259"/>
      <c r="HN394" s="259"/>
      <c r="HO394" s="259"/>
      <c r="HP394" s="259"/>
      <c r="HQ394" s="259"/>
      <c r="HR394" s="259"/>
      <c r="HS394" s="259"/>
      <c r="HT394" s="259"/>
      <c r="HU394" s="259"/>
      <c r="HV394" s="259"/>
      <c r="HW394" s="259"/>
      <c r="HX394" s="259"/>
      <c r="HY394" s="259"/>
      <c r="HZ394" s="259"/>
      <c r="IA394" s="259"/>
      <c r="IB394" s="259"/>
      <c r="IC394" s="259"/>
      <c r="ID394" s="259"/>
      <c r="IE394" s="259"/>
      <c r="IF394" s="259"/>
      <c r="IG394" s="259"/>
      <c r="IH394" s="259"/>
      <c r="II394" s="259"/>
      <c r="IJ394" s="259"/>
      <c r="IK394" s="259"/>
      <c r="IL394" s="259"/>
      <c r="IM394" s="259"/>
      <c r="IN394" s="259"/>
      <c r="IO394" s="259"/>
      <c r="IP394" s="259"/>
      <c r="IQ394" s="259"/>
      <c r="IR394" s="259"/>
      <c r="IS394" s="259"/>
      <c r="IT394" s="259"/>
      <c r="IU394" s="259"/>
      <c r="IV394" s="259"/>
      <c r="IW394" s="259"/>
      <c r="IX394" s="259"/>
      <c r="IY394" s="259"/>
      <c r="IZ394" s="259"/>
      <c r="JA394" s="259"/>
      <c r="JB394" s="259"/>
      <c r="JC394" s="259"/>
      <c r="JD394" s="259"/>
      <c r="JE394" s="259"/>
      <c r="JF394" s="259"/>
      <c r="JG394" s="259"/>
      <c r="JH394" s="259"/>
      <c r="JI394" s="259"/>
      <c r="JJ394" s="259"/>
      <c r="JK394" s="259"/>
      <c r="JL394" s="259"/>
      <c r="JM394" s="259"/>
      <c r="JN394" s="259"/>
      <c r="JO394" s="259"/>
      <c r="JP394" s="259"/>
      <c r="JQ394" s="259"/>
      <c r="JR394" s="259"/>
      <c r="JS394" s="259"/>
      <c r="JT394" s="259"/>
      <c r="JU394" s="259"/>
      <c r="JV394" s="259"/>
      <c r="JW394" s="259"/>
      <c r="JX394" s="259"/>
      <c r="JY394" s="259"/>
      <c r="JZ394" s="259"/>
      <c r="KA394" s="259"/>
      <c r="KB394" s="259"/>
      <c r="KC394" s="259"/>
      <c r="KD394" s="259"/>
      <c r="KE394" s="259"/>
      <c r="KF394" s="259"/>
      <c r="KG394" s="259"/>
      <c r="KH394" s="259"/>
      <c r="KI394" s="259"/>
      <c r="KJ394" s="259"/>
      <c r="KK394" s="259"/>
      <c r="KL394" s="259"/>
      <c r="KM394" s="259"/>
      <c r="KN394" s="259"/>
      <c r="KO394" s="259"/>
      <c r="KP394" s="259"/>
      <c r="KQ394" s="259"/>
      <c r="KR394" s="259"/>
      <c r="KS394" s="259"/>
      <c r="KT394" s="259"/>
      <c r="KU394" s="259"/>
      <c r="KV394" s="259"/>
      <c r="KW394" s="259"/>
      <c r="KX394" s="259"/>
      <c r="KY394" s="259"/>
      <c r="KZ394" s="259"/>
      <c r="LA394" s="259"/>
      <c r="LB394" s="259"/>
      <c r="LC394" s="259"/>
      <c r="LD394" s="259"/>
      <c r="LE394" s="259"/>
      <c r="LF394" s="259"/>
      <c r="LG394" s="259"/>
      <c r="LH394" s="259"/>
      <c r="LI394" s="259"/>
      <c r="LJ394" s="259"/>
      <c r="LK394" s="259"/>
      <c r="LL394" s="259"/>
      <c r="LM394" s="259"/>
      <c r="LN394" s="259"/>
      <c r="LO394" s="259"/>
      <c r="LP394" s="259"/>
      <c r="LQ394" s="259"/>
      <c r="LR394" s="259"/>
      <c r="LS394" s="259"/>
      <c r="LT394" s="259"/>
      <c r="LU394" s="259"/>
      <c r="LV394" s="259"/>
      <c r="LW394" s="259"/>
      <c r="LX394" s="259"/>
      <c r="LY394" s="259"/>
      <c r="LZ394" s="259"/>
      <c r="MA394" s="259"/>
      <c r="MB394" s="259"/>
      <c r="MC394" s="259"/>
      <c r="MD394" s="259"/>
      <c r="ME394" s="259"/>
      <c r="MF394" s="259"/>
      <c r="MG394" s="259"/>
      <c r="MH394" s="259"/>
      <c r="MI394" s="259"/>
      <c r="MJ394" s="259"/>
      <c r="MK394" s="259"/>
      <c r="ML394" s="259"/>
      <c r="MM394" s="259"/>
      <c r="MN394" s="259"/>
      <c r="MO394" s="259"/>
      <c r="MP394" s="259"/>
      <c r="MQ394" s="259"/>
      <c r="MR394" s="259"/>
      <c r="MS394" s="259"/>
      <c r="MT394" s="259"/>
      <c r="MU394" s="259"/>
      <c r="MV394" s="259"/>
      <c r="MW394" s="259"/>
      <c r="MX394" s="259"/>
      <c r="MY394" s="259"/>
      <c r="MZ394" s="259"/>
      <c r="NA394" s="259"/>
      <c r="NB394" s="259"/>
      <c r="NC394" s="259"/>
      <c r="ND394" s="259"/>
      <c r="NE394" s="259"/>
      <c r="NF394" s="259"/>
      <c r="NG394" s="259"/>
      <c r="NH394" s="259"/>
      <c r="NI394" s="259"/>
      <c r="NJ394" s="259"/>
      <c r="NK394" s="259"/>
      <c r="NL394" s="259"/>
      <c r="NM394" s="259"/>
      <c r="NN394" s="259"/>
      <c r="NO394" s="259"/>
      <c r="NP394" s="259"/>
      <c r="NQ394" s="259"/>
      <c r="NR394" s="259"/>
      <c r="NS394" s="259"/>
      <c r="NT394" s="259"/>
      <c r="NU394" s="259"/>
      <c r="NV394" s="259"/>
      <c r="NW394" s="259"/>
      <c r="NX394" s="259"/>
      <c r="NY394" s="259"/>
      <c r="NZ394" s="259"/>
      <c r="OA394" s="259"/>
      <c r="OB394" s="259"/>
      <c r="OC394" s="259"/>
      <c r="OD394" s="259"/>
      <c r="OE394" s="259"/>
      <c r="OF394" s="259"/>
      <c r="OG394" s="259"/>
      <c r="OH394" s="259"/>
      <c r="OI394" s="259"/>
      <c r="OJ394" s="259"/>
      <c r="OK394" s="259"/>
      <c r="OL394" s="259"/>
      <c r="OM394" s="259"/>
      <c r="ON394" s="259"/>
      <c r="OO394" s="259"/>
      <c r="OP394" s="259"/>
      <c r="OQ394" s="259"/>
      <c r="OR394" s="259"/>
      <c r="OS394" s="259"/>
      <c r="OT394" s="259"/>
      <c r="OU394" s="259"/>
      <c r="OV394" s="259"/>
      <c r="OW394" s="259"/>
      <c r="OX394" s="259"/>
      <c r="OY394" s="259"/>
      <c r="OZ394" s="259"/>
      <c r="PA394" s="259"/>
      <c r="PB394" s="259"/>
      <c r="PC394" s="259"/>
      <c r="PD394" s="259"/>
      <c r="PE394" s="259"/>
      <c r="PF394" s="259"/>
      <c r="PG394" s="259"/>
      <c r="PH394" s="259"/>
      <c r="PI394" s="259"/>
      <c r="PJ394" s="259"/>
      <c r="PK394" s="259"/>
      <c r="PL394" s="259"/>
      <c r="PM394" s="259"/>
      <c r="PN394" s="259"/>
      <c r="PO394" s="259"/>
      <c r="PP394" s="259"/>
      <c r="PQ394" s="259"/>
      <c r="PR394" s="259"/>
      <c r="PS394" s="259"/>
      <c r="PT394" s="259"/>
      <c r="PU394" s="259"/>
      <c r="PV394" s="259"/>
      <c r="PW394" s="259"/>
      <c r="PX394" s="259"/>
      <c r="PY394" s="259"/>
      <c r="PZ394" s="259"/>
      <c r="QA394" s="259"/>
      <c r="QB394" s="259"/>
      <c r="QC394" s="259"/>
      <c r="QD394" s="259"/>
      <c r="QE394" s="259"/>
      <c r="QF394" s="259"/>
      <c r="QG394" s="259"/>
      <c r="QH394" s="259"/>
      <c r="QI394" s="259"/>
      <c r="QJ394" s="259"/>
      <c r="QK394" s="259"/>
      <c r="QL394" s="259"/>
      <c r="QM394" s="259"/>
      <c r="QN394" s="259"/>
      <c r="QO394" s="259"/>
      <c r="QP394" s="259"/>
      <c r="QQ394" s="259"/>
      <c r="QR394" s="259"/>
      <c r="QS394" s="259"/>
      <c r="QT394" s="259"/>
      <c r="QU394" s="259"/>
      <c r="QV394" s="259"/>
      <c r="QW394" s="259"/>
      <c r="QX394" s="259"/>
      <c r="QY394" s="259"/>
      <c r="QZ394" s="259"/>
      <c r="RA394" s="259"/>
      <c r="RB394" s="259"/>
      <c r="RC394" s="259"/>
      <c r="RD394" s="259"/>
      <c r="RE394" s="259"/>
      <c r="RF394" s="259"/>
      <c r="RG394" s="259"/>
      <c r="RH394" s="259"/>
      <c r="RI394" s="259"/>
      <c r="RJ394" s="259"/>
      <c r="RK394" s="259"/>
      <c r="RL394" s="259"/>
      <c r="RM394" s="259"/>
      <c r="RN394" s="259"/>
      <c r="RO394" s="259"/>
      <c r="RP394" s="259"/>
      <c r="RQ394" s="259"/>
      <c r="RR394" s="259"/>
      <c r="RS394" s="259"/>
      <c r="RT394" s="259"/>
      <c r="RU394" s="259"/>
      <c r="RV394" s="259"/>
      <c r="RW394" s="259"/>
      <c r="RX394" s="259"/>
      <c r="RY394" s="259"/>
      <c r="RZ394" s="259"/>
      <c r="SA394" s="259"/>
      <c r="SB394" s="259"/>
      <c r="SC394" s="259"/>
      <c r="SD394" s="259"/>
      <c r="SE394" s="259"/>
      <c r="SF394" s="259"/>
      <c r="SG394" s="259"/>
      <c r="SH394" s="259"/>
      <c r="SI394" s="259"/>
      <c r="SJ394" s="259"/>
      <c r="SK394" s="259"/>
      <c r="SL394" s="259"/>
      <c r="SM394" s="259"/>
      <c r="SN394" s="259"/>
      <c r="SO394" s="259"/>
      <c r="SP394" s="259"/>
      <c r="SQ394" s="259"/>
      <c r="SR394" s="259"/>
      <c r="SS394" s="259"/>
      <c r="ST394" s="259"/>
      <c r="SU394" s="259"/>
      <c r="SV394" s="259"/>
      <c r="SW394" s="259"/>
      <c r="SX394" s="259"/>
      <c r="SY394" s="259"/>
      <c r="SZ394" s="259"/>
      <c r="TA394" s="259"/>
      <c r="TB394" s="259"/>
      <c r="TC394" s="259"/>
      <c r="TD394" s="259"/>
      <c r="TE394" s="259"/>
      <c r="TF394" s="259"/>
      <c r="TG394" s="259"/>
      <c r="TH394" s="259"/>
      <c r="TI394" s="259"/>
      <c r="TJ394" s="259"/>
      <c r="TK394" s="259"/>
      <c r="TL394" s="259"/>
      <c r="TM394" s="259"/>
      <c r="TN394" s="259"/>
      <c r="TO394" s="259"/>
      <c r="TP394" s="259"/>
      <c r="TQ394" s="259"/>
      <c r="TR394" s="259"/>
      <c r="TS394" s="259"/>
      <c r="TT394" s="259"/>
      <c r="TU394" s="259"/>
      <c r="TV394" s="259"/>
      <c r="TW394" s="259"/>
      <c r="TX394" s="259"/>
      <c r="TY394" s="259"/>
      <c r="TZ394" s="259"/>
      <c r="UA394" s="259"/>
      <c r="UB394" s="259"/>
      <c r="UC394" s="259"/>
      <c r="UD394" s="259"/>
      <c r="UE394" s="259"/>
      <c r="UF394" s="259"/>
      <c r="UG394" s="259"/>
      <c r="UH394" s="259"/>
      <c r="UI394" s="259"/>
      <c r="UJ394" s="259"/>
      <c r="UK394" s="259"/>
      <c r="UL394" s="259"/>
      <c r="UM394" s="259"/>
      <c r="UN394" s="259"/>
      <c r="UO394" s="259"/>
      <c r="UP394" s="259"/>
      <c r="UQ394" s="259"/>
      <c r="UR394" s="259"/>
      <c r="US394" s="259"/>
      <c r="UT394" s="259"/>
      <c r="UU394" s="259"/>
      <c r="UV394" s="259"/>
      <c r="UW394" s="259"/>
      <c r="UX394" s="259"/>
      <c r="UY394" s="259"/>
      <c r="UZ394" s="259"/>
      <c r="VA394" s="259"/>
      <c r="VB394" s="259"/>
      <c r="VC394" s="259"/>
      <c r="VD394" s="259"/>
      <c r="VE394" s="259"/>
      <c r="VF394" s="259"/>
      <c r="VG394" s="259"/>
      <c r="VH394" s="259"/>
      <c r="VI394" s="259"/>
      <c r="VJ394" s="259"/>
      <c r="VK394" s="259"/>
      <c r="VL394" s="259"/>
      <c r="VM394" s="259"/>
      <c r="VN394" s="259"/>
      <c r="VO394" s="259"/>
      <c r="VP394" s="259"/>
      <c r="VQ394" s="259"/>
      <c r="VR394" s="259"/>
      <c r="VS394" s="259"/>
      <c r="VT394" s="259"/>
      <c r="VU394" s="259"/>
      <c r="VV394" s="259"/>
      <c r="VW394" s="259"/>
      <c r="VX394" s="259"/>
      <c r="VY394" s="259"/>
      <c r="VZ394" s="259"/>
      <c r="WA394" s="259"/>
      <c r="WB394" s="259"/>
      <c r="WC394" s="259"/>
      <c r="WD394" s="259"/>
      <c r="WE394" s="259"/>
      <c r="WF394" s="259"/>
      <c r="WG394" s="259"/>
      <c r="WH394" s="259"/>
      <c r="WI394" s="259"/>
      <c r="WJ394" s="259"/>
      <c r="WK394" s="259"/>
      <c r="WL394" s="259"/>
      <c r="WM394" s="259"/>
      <c r="WN394" s="259"/>
      <c r="WO394" s="259"/>
      <c r="WP394" s="259"/>
      <c r="WQ394" s="259"/>
      <c r="WR394" s="259"/>
      <c r="WS394" s="259"/>
      <c r="WT394" s="259"/>
      <c r="WU394" s="259"/>
      <c r="WV394" s="259"/>
      <c r="WW394" s="259"/>
      <c r="WX394" s="259"/>
      <c r="WY394" s="259"/>
      <c r="WZ394" s="259"/>
      <c r="XA394" s="259"/>
      <c r="XB394" s="259"/>
      <c r="XC394" s="259"/>
      <c r="XD394" s="259"/>
      <c r="XE394" s="259"/>
      <c r="XF394" s="259"/>
      <c r="XG394" s="259"/>
      <c r="XH394" s="259"/>
      <c r="XI394" s="259"/>
      <c r="XJ394" s="259"/>
      <c r="XK394" s="259"/>
      <c r="XL394" s="259"/>
      <c r="XM394" s="259"/>
      <c r="XN394" s="259"/>
      <c r="XO394" s="259"/>
      <c r="XP394" s="259"/>
      <c r="XQ394" s="259"/>
      <c r="XR394" s="259"/>
      <c r="XS394" s="259"/>
      <c r="XT394" s="259"/>
      <c r="XU394" s="259"/>
      <c r="XV394" s="259"/>
      <c r="XW394" s="259"/>
      <c r="XX394" s="259"/>
      <c r="XY394" s="259"/>
      <c r="XZ394" s="259"/>
      <c r="YA394" s="259"/>
      <c r="YB394" s="259"/>
      <c r="YC394" s="259"/>
      <c r="YD394" s="259"/>
      <c r="YE394" s="259"/>
      <c r="YF394" s="259"/>
      <c r="YG394" s="259"/>
      <c r="YH394" s="259"/>
      <c r="YI394" s="259"/>
      <c r="YJ394" s="259"/>
      <c r="YK394" s="259"/>
      <c r="YL394" s="259"/>
      <c r="YM394" s="259"/>
      <c r="YN394" s="259"/>
      <c r="YO394" s="259"/>
      <c r="YP394" s="259"/>
      <c r="YQ394" s="259"/>
      <c r="YR394" s="259"/>
      <c r="YS394" s="259"/>
      <c r="YT394" s="259"/>
      <c r="YU394" s="259"/>
      <c r="YV394" s="259"/>
      <c r="YW394" s="259"/>
      <c r="YX394" s="259"/>
      <c r="YY394" s="259"/>
      <c r="YZ394" s="259"/>
      <c r="ZA394" s="259"/>
      <c r="ZB394" s="259"/>
      <c r="ZC394" s="259"/>
      <c r="ZD394" s="259"/>
      <c r="ZE394" s="259"/>
      <c r="ZF394" s="259"/>
      <c r="ZG394" s="259"/>
      <c r="ZH394" s="259"/>
      <c r="ZI394" s="259"/>
      <c r="ZJ394" s="259"/>
      <c r="ZK394" s="259"/>
      <c r="ZL394" s="259"/>
      <c r="ZM394" s="259"/>
      <c r="ZN394" s="259"/>
      <c r="ZO394" s="259"/>
      <c r="ZP394" s="259"/>
      <c r="ZQ394" s="259"/>
      <c r="ZR394" s="259"/>
      <c r="ZS394" s="259"/>
      <c r="ZT394" s="259"/>
      <c r="ZU394" s="259"/>
      <c r="ZV394" s="259"/>
      <c r="ZW394" s="259"/>
      <c r="ZX394" s="259"/>
      <c r="ZY394" s="259"/>
      <c r="ZZ394" s="259"/>
      <c r="AAA394" s="259"/>
      <c r="AAB394" s="259"/>
      <c r="AAC394" s="259"/>
      <c r="AAD394" s="259"/>
      <c r="AAE394" s="259"/>
      <c r="AAF394" s="259"/>
      <c r="AAG394" s="259"/>
      <c r="AAH394" s="259"/>
      <c r="AAI394" s="259"/>
      <c r="AAJ394" s="259"/>
      <c r="AAK394" s="259"/>
      <c r="AAL394" s="259"/>
      <c r="AAM394" s="259"/>
      <c r="AAN394" s="259"/>
      <c r="AAO394" s="259"/>
      <c r="AAP394" s="259"/>
      <c r="AAQ394" s="259"/>
      <c r="AAR394" s="259"/>
      <c r="AAS394" s="259"/>
      <c r="AAT394" s="259"/>
      <c r="AAU394" s="259"/>
      <c r="AAV394" s="259"/>
      <c r="AAW394" s="259"/>
      <c r="AAX394" s="259"/>
      <c r="AAY394" s="259"/>
      <c r="AAZ394" s="259"/>
      <c r="ABA394" s="259"/>
      <c r="ABB394" s="259"/>
      <c r="ABC394" s="259"/>
      <c r="ABD394" s="259"/>
      <c r="ABE394" s="259"/>
      <c r="ABF394" s="259"/>
      <c r="ABG394" s="259"/>
      <c r="ABH394" s="259"/>
      <c r="ABI394" s="259"/>
      <c r="ABJ394" s="259"/>
      <c r="ABK394" s="259"/>
      <c r="ABL394" s="259"/>
      <c r="ABM394" s="259"/>
      <c r="ABN394" s="259"/>
      <c r="ABO394" s="259"/>
      <c r="ABP394" s="259"/>
      <c r="ABQ394" s="259"/>
      <c r="ABR394" s="259"/>
      <c r="ABS394" s="259"/>
      <c r="ABT394" s="259"/>
      <c r="ABU394" s="259"/>
      <c r="ABV394" s="259"/>
      <c r="ABW394" s="259"/>
      <c r="ABX394" s="259"/>
      <c r="ABY394" s="259"/>
      <c r="ABZ394" s="259"/>
      <c r="ACA394" s="259"/>
      <c r="ACB394" s="259"/>
      <c r="ACC394" s="259"/>
      <c r="ACD394" s="259"/>
      <c r="ACE394" s="259"/>
      <c r="ACF394" s="259"/>
      <c r="ACG394" s="259"/>
      <c r="ACH394" s="259"/>
      <c r="ACI394" s="259"/>
      <c r="ACJ394" s="259"/>
      <c r="ACK394" s="259"/>
      <c r="ACL394" s="259"/>
      <c r="ACM394" s="259"/>
      <c r="ACN394" s="259"/>
      <c r="ACO394" s="259"/>
      <c r="ACP394" s="259"/>
      <c r="ACQ394" s="259"/>
      <c r="ACR394" s="259"/>
      <c r="ACS394" s="259"/>
      <c r="ACT394" s="259"/>
      <c r="ACU394" s="259"/>
      <c r="ACV394" s="259"/>
      <c r="ACW394" s="259"/>
      <c r="ACX394" s="259"/>
      <c r="ACY394" s="259"/>
      <c r="ACZ394" s="259"/>
      <c r="ADA394" s="259"/>
      <c r="ADB394" s="259"/>
      <c r="ADC394" s="259"/>
      <c r="ADD394" s="259"/>
      <c r="ADE394" s="259"/>
      <c r="ADF394" s="259"/>
      <c r="ADG394" s="259"/>
      <c r="ADH394" s="259"/>
      <c r="ADI394" s="259"/>
      <c r="ADJ394" s="259"/>
      <c r="ADK394" s="259"/>
      <c r="ADL394" s="259"/>
      <c r="ADM394" s="259"/>
      <c r="ADN394" s="259"/>
      <c r="ADO394" s="259"/>
      <c r="ADP394" s="259"/>
      <c r="ADQ394" s="259"/>
      <c r="ADR394" s="259"/>
      <c r="ADS394" s="259"/>
      <c r="ADT394" s="259"/>
      <c r="ADU394" s="259"/>
      <c r="ADV394" s="259"/>
      <c r="ADW394" s="259"/>
      <c r="ADX394" s="259"/>
      <c r="ADY394" s="259"/>
      <c r="ADZ394" s="259"/>
      <c r="AEA394" s="259"/>
      <c r="AEB394" s="259"/>
      <c r="AEC394" s="259"/>
      <c r="AED394" s="259"/>
      <c r="AEE394" s="259"/>
      <c r="AEF394" s="259"/>
      <c r="AEG394" s="259"/>
      <c r="AEH394" s="259"/>
      <c r="AEI394" s="259"/>
      <c r="AEJ394" s="259"/>
      <c r="AEK394" s="259"/>
      <c r="AEL394" s="259"/>
      <c r="AEM394" s="259"/>
      <c r="AEN394" s="259"/>
      <c r="AEO394" s="259"/>
      <c r="AEP394" s="259"/>
      <c r="AEQ394" s="259"/>
      <c r="AER394" s="259"/>
      <c r="AES394" s="259"/>
      <c r="AET394" s="259"/>
      <c r="AEU394" s="259"/>
      <c r="AEV394" s="259"/>
      <c r="AEW394" s="259"/>
      <c r="AEX394" s="259"/>
      <c r="AEY394" s="259"/>
      <c r="AEZ394" s="259"/>
      <c r="AFA394" s="259"/>
      <c r="AFB394" s="259"/>
      <c r="AFC394" s="259"/>
      <c r="AFD394" s="259"/>
      <c r="AFE394" s="259"/>
      <c r="AFF394" s="259"/>
      <c r="AFG394" s="259"/>
      <c r="AFH394" s="259"/>
      <c r="AFI394" s="259"/>
      <c r="AFJ394" s="259"/>
      <c r="AFK394" s="259"/>
      <c r="AFL394" s="259"/>
      <c r="AFM394" s="259"/>
      <c r="AFN394" s="259"/>
      <c r="AFO394" s="259"/>
      <c r="AFP394" s="259"/>
      <c r="AFQ394" s="259"/>
      <c r="AFR394" s="259"/>
      <c r="AFS394" s="259"/>
      <c r="AFT394" s="259"/>
      <c r="AFU394" s="259"/>
      <c r="AFV394" s="259"/>
      <c r="AFW394" s="259"/>
      <c r="AFX394" s="259"/>
      <c r="AFY394" s="259"/>
      <c r="AFZ394" s="259"/>
      <c r="AGA394" s="259"/>
      <c r="AGB394" s="259"/>
      <c r="AGC394" s="259"/>
      <c r="AGD394" s="259"/>
      <c r="AGE394" s="259"/>
      <c r="AGF394" s="259"/>
      <c r="AGG394" s="259"/>
      <c r="AGH394" s="259"/>
      <c r="AGI394" s="259"/>
      <c r="AGJ394" s="259"/>
      <c r="AGK394" s="259"/>
      <c r="AGL394" s="259"/>
      <c r="AGM394" s="259"/>
      <c r="AGN394" s="259"/>
      <c r="AGO394" s="259"/>
      <c r="AGP394" s="259"/>
      <c r="AGQ394" s="259"/>
      <c r="AGR394" s="259"/>
      <c r="AGS394" s="259"/>
      <c r="AGT394" s="259"/>
      <c r="AGU394" s="259"/>
      <c r="AGV394" s="259"/>
      <c r="AGW394" s="259"/>
      <c r="AGX394" s="259"/>
      <c r="AGY394" s="259"/>
      <c r="AGZ394" s="259"/>
      <c r="AHA394" s="259"/>
      <c r="AHB394" s="259"/>
      <c r="AHC394" s="259"/>
      <c r="AHD394" s="259"/>
      <c r="AHE394" s="259"/>
      <c r="AHF394" s="259"/>
      <c r="AHG394" s="259"/>
      <c r="AHH394" s="259"/>
      <c r="AHI394" s="259"/>
      <c r="AHJ394" s="259"/>
      <c r="AHK394" s="259"/>
      <c r="AHL394" s="259"/>
      <c r="AHM394" s="259"/>
      <c r="AHN394" s="259"/>
      <c r="AHO394" s="259"/>
      <c r="AHP394" s="259"/>
      <c r="AHQ394" s="259"/>
      <c r="AHR394" s="259"/>
      <c r="AHS394" s="259"/>
      <c r="AHT394" s="259"/>
      <c r="AHU394" s="259"/>
      <c r="AHV394" s="259"/>
      <c r="AHW394" s="259"/>
      <c r="AHX394" s="259"/>
      <c r="AHY394" s="259"/>
      <c r="AHZ394" s="259"/>
      <c r="AIA394" s="259"/>
      <c r="AIB394" s="259"/>
      <c r="AIC394" s="259"/>
      <c r="AID394" s="259"/>
      <c r="AIE394" s="259"/>
      <c r="AIF394" s="259"/>
      <c r="AIG394" s="259"/>
      <c r="AIH394" s="259"/>
      <c r="AII394" s="259"/>
      <c r="AIJ394" s="259"/>
      <c r="AIK394" s="259"/>
      <c r="AIL394" s="259"/>
      <c r="AIM394" s="259"/>
      <c r="AIN394" s="259"/>
      <c r="AIO394" s="259"/>
      <c r="AIP394" s="259"/>
      <c r="AIQ394" s="259"/>
      <c r="AIR394" s="259"/>
      <c r="AIS394" s="259"/>
      <c r="AIT394" s="259"/>
      <c r="AIU394" s="259"/>
      <c r="AIV394" s="259"/>
      <c r="AIW394" s="259"/>
      <c r="AIX394" s="259"/>
      <c r="AIY394" s="259"/>
      <c r="AIZ394" s="259"/>
      <c r="AJA394" s="259"/>
      <c r="AJB394" s="259"/>
      <c r="AJC394" s="259"/>
      <c r="AJD394" s="259"/>
      <c r="AJE394" s="259"/>
      <c r="AJF394" s="259"/>
      <c r="AJG394" s="259"/>
      <c r="AJH394" s="259"/>
      <c r="AJI394" s="259"/>
      <c r="AJJ394" s="259"/>
      <c r="AJK394" s="259"/>
      <c r="AJL394" s="259"/>
      <c r="AJM394" s="259"/>
      <c r="AJN394" s="259"/>
      <c r="AJO394" s="259"/>
      <c r="AJP394" s="259"/>
      <c r="AJQ394" s="259"/>
      <c r="AJR394" s="259"/>
      <c r="AJS394" s="259"/>
      <c r="AJT394" s="259"/>
      <c r="AJU394" s="259"/>
      <c r="AJV394" s="259"/>
      <c r="AJW394" s="259"/>
      <c r="AJX394" s="259"/>
      <c r="AJY394" s="259"/>
      <c r="AJZ394" s="259"/>
      <c r="AKA394" s="259"/>
      <c r="AKB394" s="259"/>
      <c r="AKC394" s="259"/>
      <c r="AKD394" s="259"/>
      <c r="AKE394" s="259"/>
      <c r="AKF394" s="259"/>
      <c r="AKG394" s="259"/>
      <c r="AKH394" s="259"/>
      <c r="AKI394" s="259"/>
      <c r="AKJ394" s="259"/>
      <c r="AKK394" s="259"/>
      <c r="AKL394" s="259"/>
      <c r="AKM394" s="259"/>
      <c r="AKN394" s="259"/>
      <c r="AKO394" s="259"/>
      <c r="AKP394" s="259"/>
      <c r="AKQ394" s="259"/>
      <c r="AKR394" s="259"/>
      <c r="AKS394" s="259"/>
      <c r="AKT394" s="259"/>
      <c r="AKU394" s="259"/>
      <c r="AKV394" s="259"/>
      <c r="AKW394" s="259"/>
      <c r="AKX394" s="259"/>
      <c r="AKY394" s="259"/>
      <c r="AKZ394" s="259"/>
      <c r="ALA394" s="259"/>
      <c r="ALB394" s="259"/>
      <c r="ALC394" s="259"/>
      <c r="ALD394" s="259"/>
      <c r="ALE394" s="259"/>
      <c r="ALF394" s="259"/>
      <c r="ALG394" s="259"/>
      <c r="ALH394" s="259"/>
      <c r="ALI394" s="259"/>
      <c r="ALJ394" s="259"/>
      <c r="ALK394" s="259"/>
      <c r="ALL394" s="259"/>
      <c r="ALM394" s="259"/>
      <c r="ALN394" s="259"/>
      <c r="ALO394" s="259"/>
      <c r="ALP394" s="259"/>
      <c r="ALQ394" s="259"/>
      <c r="ALR394" s="259"/>
      <c r="ALS394" s="259"/>
      <c r="ALT394" s="259"/>
      <c r="ALU394" s="259"/>
      <c r="ALV394" s="259"/>
      <c r="ALW394" s="259"/>
      <c r="ALX394" s="259"/>
      <c r="ALY394" s="259"/>
      <c r="ALZ394" s="259"/>
      <c r="AMA394" s="259"/>
      <c r="AMB394" s="259"/>
      <c r="AMC394" s="259"/>
      <c r="AMD394" s="259"/>
      <c r="AME394" s="259"/>
      <c r="AMF394" s="259"/>
      <c r="AMG394" s="259"/>
      <c r="AMH394" s="259"/>
      <c r="AMI394" s="259"/>
      <c r="AMJ394" s="259"/>
    </row>
    <row r="395" spans="1:1024" s="258" customFormat="1" ht="16.350000000000001" customHeight="1">
      <c r="A395" s="477"/>
      <c r="B395" s="259"/>
      <c r="C395" s="259"/>
      <c r="D395" s="259"/>
      <c r="E395" s="259"/>
      <c r="F395" s="259"/>
      <c r="G395" s="259"/>
      <c r="H395" s="259"/>
      <c r="I395" s="259"/>
      <c r="J395" s="259"/>
      <c r="K395" s="259"/>
      <c r="L395" s="259"/>
      <c r="M395" s="259"/>
      <c r="N395" s="259"/>
      <c r="O395" s="259"/>
      <c r="P395" s="259"/>
      <c r="Q395" s="259"/>
      <c r="R395" s="269"/>
      <c r="S395" s="259"/>
      <c r="T395" s="259"/>
      <c r="U395" s="259"/>
      <c r="V395" s="259"/>
      <c r="W395" s="259"/>
      <c r="X395" s="259"/>
      <c r="Y395" s="259"/>
      <c r="Z395" s="259"/>
      <c r="AA395" s="259"/>
      <c r="AB395" s="259"/>
      <c r="AC395" s="259"/>
      <c r="AD395" s="259"/>
      <c r="AE395" s="259"/>
      <c r="AF395" s="259"/>
      <c r="AG395" s="259"/>
      <c r="AH395" s="259"/>
      <c r="AI395" s="259"/>
      <c r="AJ395" s="259"/>
      <c r="AK395" s="259"/>
      <c r="AL395" s="259"/>
      <c r="AM395" s="259"/>
      <c r="AN395" s="259"/>
      <c r="AO395" s="259"/>
      <c r="AP395" s="259"/>
      <c r="AQ395" s="259"/>
      <c r="AR395" s="259"/>
      <c r="AS395" s="259"/>
      <c r="AT395" s="259"/>
      <c r="AU395" s="259"/>
      <c r="AV395" s="259"/>
      <c r="AW395" s="259"/>
      <c r="AX395" s="259"/>
      <c r="AY395" s="259"/>
      <c r="AZ395" s="259"/>
      <c r="BA395" s="259"/>
      <c r="BB395" s="259"/>
      <c r="BC395" s="259"/>
      <c r="BD395" s="259"/>
      <c r="BE395" s="259"/>
      <c r="BF395" s="259"/>
      <c r="BG395" s="259"/>
      <c r="BH395" s="259"/>
      <c r="BI395" s="259"/>
      <c r="BJ395" s="259"/>
      <c r="BK395" s="259"/>
      <c r="BL395" s="259"/>
      <c r="BM395" s="259"/>
      <c r="BN395" s="259"/>
      <c r="BO395" s="259"/>
      <c r="BP395" s="259"/>
      <c r="BQ395" s="259"/>
      <c r="BR395" s="259"/>
      <c r="BS395" s="259"/>
      <c r="BT395" s="259"/>
      <c r="BU395" s="259"/>
      <c r="BV395" s="259"/>
      <c r="BW395" s="259"/>
      <c r="BX395" s="259"/>
      <c r="BY395" s="259"/>
      <c r="BZ395" s="259"/>
      <c r="CA395" s="259"/>
      <c r="CB395" s="259"/>
      <c r="CC395" s="259"/>
      <c r="CD395" s="259"/>
      <c r="CE395" s="259"/>
      <c r="CF395" s="259"/>
      <c r="CG395" s="259"/>
      <c r="CH395" s="259"/>
      <c r="CI395" s="259"/>
      <c r="CJ395" s="259"/>
      <c r="CK395" s="259"/>
      <c r="CL395" s="259"/>
      <c r="CM395" s="259"/>
      <c r="CN395" s="259"/>
      <c r="CO395" s="259"/>
      <c r="CP395" s="259"/>
      <c r="CQ395" s="259"/>
      <c r="CR395" s="259"/>
      <c r="CS395" s="259"/>
      <c r="CT395" s="259"/>
      <c r="CU395" s="259"/>
      <c r="CV395" s="259"/>
      <c r="CW395" s="259"/>
      <c r="CX395" s="259"/>
      <c r="CY395" s="259"/>
      <c r="CZ395" s="259"/>
      <c r="DA395" s="259"/>
      <c r="DB395" s="259"/>
      <c r="DC395" s="259"/>
      <c r="DD395" s="259"/>
      <c r="DE395" s="259"/>
      <c r="DF395" s="259"/>
      <c r="DG395" s="259"/>
      <c r="DH395" s="259"/>
      <c r="DI395" s="259"/>
      <c r="DJ395" s="259"/>
      <c r="DK395" s="259"/>
      <c r="DL395" s="259"/>
      <c r="DM395" s="259"/>
      <c r="DN395" s="259"/>
      <c r="DO395" s="259"/>
      <c r="DP395" s="259"/>
      <c r="DQ395" s="259"/>
      <c r="DR395" s="259"/>
      <c r="DS395" s="259"/>
      <c r="DT395" s="259"/>
      <c r="DU395" s="259"/>
      <c r="DV395" s="259"/>
      <c r="DW395" s="259"/>
      <c r="DX395" s="259"/>
      <c r="DY395" s="259"/>
      <c r="DZ395" s="259"/>
      <c r="EA395" s="259"/>
      <c r="EB395" s="259"/>
      <c r="EC395" s="259"/>
      <c r="ED395" s="259"/>
      <c r="EE395" s="259"/>
      <c r="EF395" s="259"/>
      <c r="EG395" s="259"/>
      <c r="EH395" s="259"/>
      <c r="EI395" s="259"/>
      <c r="EJ395" s="259"/>
      <c r="EK395" s="259"/>
      <c r="EL395" s="259"/>
      <c r="EM395" s="259"/>
      <c r="EN395" s="259"/>
      <c r="EO395" s="259"/>
      <c r="EP395" s="259"/>
      <c r="EQ395" s="259"/>
      <c r="ER395" s="259"/>
      <c r="ES395" s="259"/>
      <c r="ET395" s="259"/>
      <c r="EU395" s="259"/>
      <c r="EV395" s="259"/>
      <c r="EW395" s="259"/>
      <c r="EX395" s="259"/>
      <c r="EY395" s="259"/>
      <c r="EZ395" s="259"/>
      <c r="FA395" s="259"/>
      <c r="FB395" s="259"/>
      <c r="FC395" s="259"/>
      <c r="FD395" s="259"/>
      <c r="FE395" s="259"/>
      <c r="FF395" s="259"/>
      <c r="FG395" s="259"/>
      <c r="FH395" s="259"/>
      <c r="FI395" s="259"/>
      <c r="FJ395" s="259"/>
      <c r="FK395" s="259"/>
      <c r="FL395" s="259"/>
      <c r="FM395" s="259"/>
      <c r="FN395" s="259"/>
      <c r="FO395" s="259"/>
      <c r="FP395" s="259"/>
      <c r="FQ395" s="259"/>
      <c r="FR395" s="259"/>
      <c r="FS395" s="259"/>
      <c r="FT395" s="259"/>
      <c r="FU395" s="259"/>
      <c r="FV395" s="259"/>
      <c r="FW395" s="259"/>
      <c r="FX395" s="259"/>
      <c r="FY395" s="259"/>
      <c r="FZ395" s="259"/>
      <c r="GA395" s="259"/>
      <c r="GB395" s="259"/>
      <c r="GC395" s="259"/>
      <c r="GD395" s="259"/>
      <c r="GE395" s="259"/>
      <c r="GF395" s="259"/>
      <c r="GG395" s="259"/>
      <c r="GH395" s="259"/>
      <c r="GI395" s="259"/>
      <c r="GJ395" s="259"/>
      <c r="GK395" s="259"/>
      <c r="GL395" s="259"/>
      <c r="GM395" s="259"/>
      <c r="GN395" s="259"/>
      <c r="GO395" s="259"/>
      <c r="GP395" s="259"/>
      <c r="GQ395" s="259"/>
      <c r="GR395" s="259"/>
      <c r="GS395" s="259"/>
      <c r="GT395" s="259"/>
      <c r="GU395" s="259"/>
      <c r="GV395" s="259"/>
      <c r="GW395" s="259"/>
      <c r="GX395" s="259"/>
      <c r="GY395" s="259"/>
      <c r="GZ395" s="259"/>
      <c r="HA395" s="259"/>
      <c r="HB395" s="259"/>
      <c r="HC395" s="259"/>
      <c r="HD395" s="259"/>
      <c r="HE395" s="259"/>
      <c r="HF395" s="259"/>
      <c r="HG395" s="259"/>
      <c r="HH395" s="259"/>
      <c r="HI395" s="259"/>
      <c r="HJ395" s="259"/>
      <c r="HK395" s="259"/>
      <c r="HL395" s="259"/>
      <c r="HM395" s="259"/>
      <c r="HN395" s="259"/>
      <c r="HO395" s="259"/>
      <c r="HP395" s="259"/>
      <c r="HQ395" s="259"/>
      <c r="HR395" s="259"/>
      <c r="HS395" s="259"/>
      <c r="HT395" s="259"/>
      <c r="HU395" s="259"/>
      <c r="HV395" s="259"/>
      <c r="HW395" s="259"/>
      <c r="HX395" s="259"/>
      <c r="HY395" s="259"/>
      <c r="HZ395" s="259"/>
      <c r="IA395" s="259"/>
      <c r="IB395" s="259"/>
      <c r="IC395" s="259"/>
      <c r="ID395" s="259"/>
      <c r="IE395" s="259"/>
      <c r="IF395" s="259"/>
      <c r="IG395" s="259"/>
      <c r="IH395" s="259"/>
      <c r="II395" s="259"/>
      <c r="IJ395" s="259"/>
      <c r="IK395" s="259"/>
      <c r="IL395" s="259"/>
      <c r="IM395" s="259"/>
      <c r="IN395" s="259"/>
      <c r="IO395" s="259"/>
      <c r="IP395" s="259"/>
      <c r="IQ395" s="259"/>
      <c r="IR395" s="259"/>
      <c r="IS395" s="259"/>
      <c r="IT395" s="259"/>
      <c r="IU395" s="259"/>
      <c r="IV395" s="259"/>
      <c r="IW395" s="259"/>
      <c r="IX395" s="259"/>
      <c r="IY395" s="259"/>
      <c r="IZ395" s="259"/>
      <c r="JA395" s="259"/>
      <c r="JB395" s="259"/>
      <c r="JC395" s="259"/>
      <c r="JD395" s="259"/>
      <c r="JE395" s="259"/>
      <c r="JF395" s="259"/>
      <c r="JG395" s="259"/>
      <c r="JH395" s="259"/>
      <c r="JI395" s="259"/>
      <c r="JJ395" s="259"/>
      <c r="JK395" s="259"/>
      <c r="JL395" s="259"/>
      <c r="JM395" s="259"/>
      <c r="JN395" s="259"/>
      <c r="JO395" s="259"/>
      <c r="JP395" s="259"/>
      <c r="JQ395" s="259"/>
      <c r="JR395" s="259"/>
      <c r="JS395" s="259"/>
      <c r="JT395" s="259"/>
      <c r="JU395" s="259"/>
      <c r="JV395" s="259"/>
      <c r="JW395" s="259"/>
      <c r="JX395" s="259"/>
      <c r="JY395" s="259"/>
      <c r="JZ395" s="259"/>
      <c r="KA395" s="259"/>
      <c r="KB395" s="259"/>
      <c r="KC395" s="259"/>
      <c r="KD395" s="259"/>
      <c r="KE395" s="259"/>
      <c r="KF395" s="259"/>
      <c r="KG395" s="259"/>
      <c r="KH395" s="259"/>
      <c r="KI395" s="259"/>
      <c r="KJ395" s="259"/>
      <c r="KK395" s="259"/>
      <c r="KL395" s="259"/>
      <c r="KM395" s="259"/>
      <c r="KN395" s="259"/>
      <c r="KO395" s="259"/>
      <c r="KP395" s="259"/>
      <c r="KQ395" s="259"/>
      <c r="KR395" s="259"/>
      <c r="KS395" s="259"/>
      <c r="KT395" s="259"/>
      <c r="KU395" s="259"/>
      <c r="KV395" s="259"/>
      <c r="KW395" s="259"/>
      <c r="KX395" s="259"/>
      <c r="KY395" s="259"/>
      <c r="KZ395" s="259"/>
      <c r="LA395" s="259"/>
      <c r="LB395" s="259"/>
      <c r="LC395" s="259"/>
      <c r="LD395" s="259"/>
      <c r="LE395" s="259"/>
      <c r="LF395" s="259"/>
      <c r="LG395" s="259"/>
      <c r="LH395" s="259"/>
      <c r="LI395" s="259"/>
      <c r="LJ395" s="259"/>
      <c r="LK395" s="259"/>
      <c r="LL395" s="259"/>
      <c r="LM395" s="259"/>
      <c r="LN395" s="259"/>
      <c r="LO395" s="259"/>
      <c r="LP395" s="259"/>
      <c r="LQ395" s="259"/>
      <c r="LR395" s="259"/>
      <c r="LS395" s="259"/>
      <c r="LT395" s="259"/>
      <c r="LU395" s="259"/>
      <c r="LV395" s="259"/>
      <c r="LW395" s="259"/>
      <c r="LX395" s="259"/>
      <c r="LY395" s="259"/>
      <c r="LZ395" s="259"/>
      <c r="MA395" s="259"/>
      <c r="MB395" s="259"/>
      <c r="MC395" s="259"/>
      <c r="MD395" s="259"/>
      <c r="ME395" s="259"/>
      <c r="MF395" s="259"/>
      <c r="MG395" s="259"/>
      <c r="MH395" s="259"/>
      <c r="MI395" s="259"/>
      <c r="MJ395" s="259"/>
      <c r="MK395" s="259"/>
      <c r="ML395" s="259"/>
      <c r="MM395" s="259"/>
      <c r="MN395" s="259"/>
      <c r="MO395" s="259"/>
      <c r="MP395" s="259"/>
      <c r="MQ395" s="259"/>
      <c r="MR395" s="259"/>
      <c r="MS395" s="259"/>
      <c r="MT395" s="259"/>
      <c r="MU395" s="259"/>
      <c r="MV395" s="259"/>
      <c r="MW395" s="259"/>
      <c r="MX395" s="259"/>
      <c r="MY395" s="259"/>
      <c r="MZ395" s="259"/>
      <c r="NA395" s="259"/>
      <c r="NB395" s="259"/>
      <c r="NC395" s="259"/>
      <c r="ND395" s="259"/>
      <c r="NE395" s="259"/>
      <c r="NF395" s="259"/>
      <c r="NG395" s="259"/>
      <c r="NH395" s="259"/>
      <c r="NI395" s="259"/>
      <c r="NJ395" s="259"/>
      <c r="NK395" s="259"/>
      <c r="NL395" s="259"/>
      <c r="NM395" s="259"/>
      <c r="NN395" s="259"/>
      <c r="NO395" s="259"/>
      <c r="NP395" s="259"/>
      <c r="NQ395" s="259"/>
      <c r="NR395" s="259"/>
      <c r="NS395" s="259"/>
      <c r="NT395" s="259"/>
      <c r="NU395" s="259"/>
      <c r="NV395" s="259"/>
      <c r="NW395" s="259"/>
      <c r="NX395" s="259"/>
      <c r="NY395" s="259"/>
      <c r="NZ395" s="259"/>
      <c r="OA395" s="259"/>
      <c r="OB395" s="259"/>
      <c r="OC395" s="259"/>
      <c r="OD395" s="259"/>
      <c r="OE395" s="259"/>
      <c r="OF395" s="259"/>
      <c r="OG395" s="259"/>
      <c r="OH395" s="259"/>
      <c r="OI395" s="259"/>
      <c r="OJ395" s="259"/>
      <c r="OK395" s="259"/>
      <c r="OL395" s="259"/>
      <c r="OM395" s="259"/>
      <c r="ON395" s="259"/>
      <c r="OO395" s="259"/>
      <c r="OP395" s="259"/>
      <c r="OQ395" s="259"/>
      <c r="OR395" s="259"/>
      <c r="OS395" s="259"/>
      <c r="OT395" s="259"/>
      <c r="OU395" s="259"/>
      <c r="OV395" s="259"/>
      <c r="OW395" s="259"/>
      <c r="OX395" s="259"/>
      <c r="OY395" s="259"/>
      <c r="OZ395" s="259"/>
      <c r="PA395" s="259"/>
      <c r="PB395" s="259"/>
      <c r="PC395" s="259"/>
      <c r="PD395" s="259"/>
      <c r="PE395" s="259"/>
      <c r="PF395" s="259"/>
      <c r="PG395" s="259"/>
      <c r="PH395" s="259"/>
      <c r="PI395" s="259"/>
      <c r="PJ395" s="259"/>
      <c r="PK395" s="259"/>
      <c r="PL395" s="259"/>
      <c r="PM395" s="259"/>
      <c r="PN395" s="259"/>
      <c r="PO395" s="259"/>
      <c r="PP395" s="259"/>
      <c r="PQ395" s="259"/>
      <c r="PR395" s="259"/>
      <c r="PS395" s="259"/>
      <c r="PT395" s="259"/>
      <c r="PU395" s="259"/>
      <c r="PV395" s="259"/>
      <c r="PW395" s="259"/>
      <c r="PX395" s="259"/>
      <c r="PY395" s="259"/>
      <c r="PZ395" s="259"/>
      <c r="QA395" s="259"/>
      <c r="QB395" s="259"/>
      <c r="QC395" s="259"/>
      <c r="QD395" s="259"/>
      <c r="QE395" s="259"/>
      <c r="QF395" s="259"/>
      <c r="QG395" s="259"/>
      <c r="QH395" s="259"/>
      <c r="QI395" s="259"/>
      <c r="QJ395" s="259"/>
      <c r="QK395" s="259"/>
      <c r="QL395" s="259"/>
      <c r="QM395" s="259"/>
      <c r="QN395" s="259"/>
      <c r="QO395" s="259"/>
      <c r="QP395" s="259"/>
      <c r="QQ395" s="259"/>
      <c r="QR395" s="259"/>
      <c r="QS395" s="259"/>
      <c r="QT395" s="259"/>
      <c r="QU395" s="259"/>
      <c r="QV395" s="259"/>
      <c r="QW395" s="259"/>
      <c r="QX395" s="259"/>
      <c r="QY395" s="259"/>
      <c r="QZ395" s="259"/>
      <c r="RA395" s="259"/>
      <c r="RB395" s="259"/>
      <c r="RC395" s="259"/>
      <c r="RD395" s="259"/>
      <c r="RE395" s="259"/>
      <c r="RF395" s="259"/>
      <c r="RG395" s="259"/>
      <c r="RH395" s="259"/>
      <c r="RI395" s="259"/>
      <c r="RJ395" s="259"/>
      <c r="RK395" s="259"/>
      <c r="RL395" s="259"/>
      <c r="RM395" s="259"/>
      <c r="RN395" s="259"/>
      <c r="RO395" s="259"/>
      <c r="RP395" s="259"/>
      <c r="RQ395" s="259"/>
      <c r="RR395" s="259"/>
      <c r="RS395" s="259"/>
      <c r="RT395" s="259"/>
      <c r="RU395" s="259"/>
      <c r="RV395" s="259"/>
      <c r="RW395" s="259"/>
      <c r="RX395" s="259"/>
      <c r="RY395" s="259"/>
      <c r="RZ395" s="259"/>
      <c r="SA395" s="259"/>
      <c r="SB395" s="259"/>
      <c r="SC395" s="259"/>
      <c r="SD395" s="259"/>
      <c r="SE395" s="259"/>
      <c r="SF395" s="259"/>
      <c r="SG395" s="259"/>
      <c r="SH395" s="259"/>
      <c r="SI395" s="259"/>
      <c r="SJ395" s="259"/>
      <c r="SK395" s="259"/>
      <c r="SL395" s="259"/>
      <c r="SM395" s="259"/>
      <c r="SN395" s="259"/>
      <c r="SO395" s="259"/>
      <c r="SP395" s="259"/>
      <c r="SQ395" s="259"/>
      <c r="SR395" s="259"/>
      <c r="SS395" s="259"/>
      <c r="ST395" s="259"/>
      <c r="SU395" s="259"/>
      <c r="SV395" s="259"/>
      <c r="SW395" s="259"/>
      <c r="SX395" s="259"/>
      <c r="SY395" s="259"/>
      <c r="SZ395" s="259"/>
      <c r="TA395" s="259"/>
      <c r="TB395" s="259"/>
      <c r="TC395" s="259"/>
      <c r="TD395" s="259"/>
      <c r="TE395" s="259"/>
      <c r="TF395" s="259"/>
      <c r="TG395" s="259"/>
      <c r="TH395" s="259"/>
      <c r="TI395" s="259"/>
      <c r="TJ395" s="259"/>
      <c r="TK395" s="259"/>
      <c r="TL395" s="259"/>
      <c r="TM395" s="259"/>
      <c r="TN395" s="259"/>
      <c r="TO395" s="259"/>
      <c r="TP395" s="259"/>
      <c r="TQ395" s="259"/>
      <c r="TR395" s="259"/>
      <c r="TS395" s="259"/>
      <c r="TT395" s="259"/>
      <c r="TU395" s="259"/>
      <c r="TV395" s="259"/>
      <c r="TW395" s="259"/>
      <c r="TX395" s="259"/>
      <c r="TY395" s="259"/>
      <c r="TZ395" s="259"/>
      <c r="UA395" s="259"/>
      <c r="UB395" s="259"/>
      <c r="UC395" s="259"/>
      <c r="UD395" s="259"/>
      <c r="UE395" s="259"/>
      <c r="UF395" s="259"/>
      <c r="UG395" s="259"/>
      <c r="UH395" s="259"/>
      <c r="UI395" s="259"/>
      <c r="UJ395" s="259"/>
      <c r="UK395" s="259"/>
      <c r="UL395" s="259"/>
      <c r="UM395" s="259"/>
      <c r="UN395" s="259"/>
      <c r="UO395" s="259"/>
      <c r="UP395" s="259"/>
      <c r="UQ395" s="259"/>
      <c r="UR395" s="259"/>
      <c r="US395" s="259"/>
      <c r="UT395" s="259"/>
      <c r="UU395" s="259"/>
      <c r="UV395" s="259"/>
      <c r="UW395" s="259"/>
      <c r="UX395" s="259"/>
      <c r="UY395" s="259"/>
      <c r="UZ395" s="259"/>
      <c r="VA395" s="259"/>
      <c r="VB395" s="259"/>
      <c r="VC395" s="259"/>
      <c r="VD395" s="259"/>
      <c r="VE395" s="259"/>
      <c r="VF395" s="259"/>
      <c r="VG395" s="259"/>
      <c r="VH395" s="259"/>
      <c r="VI395" s="259"/>
      <c r="VJ395" s="259"/>
      <c r="VK395" s="259"/>
      <c r="VL395" s="259"/>
      <c r="VM395" s="259"/>
      <c r="VN395" s="259"/>
      <c r="VO395" s="259"/>
      <c r="VP395" s="259"/>
      <c r="VQ395" s="259"/>
      <c r="VR395" s="259"/>
      <c r="VS395" s="259"/>
      <c r="VT395" s="259"/>
      <c r="VU395" s="259"/>
      <c r="VV395" s="259"/>
      <c r="VW395" s="259"/>
      <c r="VX395" s="259"/>
      <c r="VY395" s="259"/>
      <c r="VZ395" s="259"/>
      <c r="WA395" s="259"/>
      <c r="WB395" s="259"/>
      <c r="WC395" s="259"/>
      <c r="WD395" s="259"/>
      <c r="WE395" s="259"/>
      <c r="WF395" s="259"/>
      <c r="WG395" s="259"/>
      <c r="WH395" s="259"/>
      <c r="WI395" s="259"/>
      <c r="WJ395" s="259"/>
      <c r="WK395" s="259"/>
      <c r="WL395" s="259"/>
      <c r="WM395" s="259"/>
      <c r="WN395" s="259"/>
      <c r="WO395" s="259"/>
      <c r="WP395" s="259"/>
      <c r="WQ395" s="259"/>
      <c r="WR395" s="259"/>
      <c r="WS395" s="259"/>
      <c r="WT395" s="259"/>
      <c r="WU395" s="259"/>
      <c r="WV395" s="259"/>
      <c r="WW395" s="259"/>
      <c r="WX395" s="259"/>
      <c r="WY395" s="259"/>
      <c r="WZ395" s="259"/>
      <c r="XA395" s="259"/>
      <c r="XB395" s="259"/>
      <c r="XC395" s="259"/>
      <c r="XD395" s="259"/>
      <c r="XE395" s="259"/>
      <c r="XF395" s="259"/>
      <c r="XG395" s="259"/>
      <c r="XH395" s="259"/>
      <c r="XI395" s="259"/>
      <c r="XJ395" s="259"/>
      <c r="XK395" s="259"/>
      <c r="XL395" s="259"/>
      <c r="XM395" s="259"/>
      <c r="XN395" s="259"/>
      <c r="XO395" s="259"/>
      <c r="XP395" s="259"/>
      <c r="XQ395" s="259"/>
      <c r="XR395" s="259"/>
      <c r="XS395" s="259"/>
      <c r="XT395" s="259"/>
      <c r="XU395" s="259"/>
      <c r="XV395" s="259"/>
      <c r="XW395" s="259"/>
      <c r="XX395" s="259"/>
      <c r="XY395" s="259"/>
      <c r="XZ395" s="259"/>
      <c r="YA395" s="259"/>
      <c r="YB395" s="259"/>
      <c r="YC395" s="259"/>
      <c r="YD395" s="259"/>
      <c r="YE395" s="259"/>
      <c r="YF395" s="259"/>
      <c r="YG395" s="259"/>
      <c r="YH395" s="259"/>
      <c r="YI395" s="259"/>
      <c r="YJ395" s="259"/>
      <c r="YK395" s="259"/>
      <c r="YL395" s="259"/>
      <c r="YM395" s="259"/>
      <c r="YN395" s="259"/>
      <c r="YO395" s="259"/>
      <c r="YP395" s="259"/>
      <c r="YQ395" s="259"/>
      <c r="YR395" s="259"/>
      <c r="YS395" s="259"/>
      <c r="YT395" s="259"/>
      <c r="YU395" s="259"/>
      <c r="YV395" s="259"/>
      <c r="YW395" s="259"/>
      <c r="YX395" s="259"/>
      <c r="YY395" s="259"/>
      <c r="YZ395" s="259"/>
      <c r="ZA395" s="259"/>
      <c r="ZB395" s="259"/>
      <c r="ZC395" s="259"/>
      <c r="ZD395" s="259"/>
      <c r="ZE395" s="259"/>
      <c r="ZF395" s="259"/>
      <c r="ZG395" s="259"/>
      <c r="ZH395" s="259"/>
      <c r="ZI395" s="259"/>
      <c r="ZJ395" s="259"/>
      <c r="ZK395" s="259"/>
      <c r="ZL395" s="259"/>
      <c r="ZM395" s="259"/>
      <c r="ZN395" s="259"/>
      <c r="ZO395" s="259"/>
      <c r="ZP395" s="259"/>
      <c r="ZQ395" s="259"/>
      <c r="ZR395" s="259"/>
      <c r="ZS395" s="259"/>
      <c r="ZT395" s="259"/>
      <c r="ZU395" s="259"/>
      <c r="ZV395" s="259"/>
      <c r="ZW395" s="259"/>
      <c r="ZX395" s="259"/>
      <c r="ZY395" s="259"/>
      <c r="ZZ395" s="259"/>
      <c r="AAA395" s="259"/>
      <c r="AAB395" s="259"/>
      <c r="AAC395" s="259"/>
      <c r="AAD395" s="259"/>
      <c r="AAE395" s="259"/>
      <c r="AAF395" s="259"/>
      <c r="AAG395" s="259"/>
      <c r="AAH395" s="259"/>
      <c r="AAI395" s="259"/>
      <c r="AAJ395" s="259"/>
      <c r="AAK395" s="259"/>
      <c r="AAL395" s="259"/>
      <c r="AAM395" s="259"/>
      <c r="AAN395" s="259"/>
      <c r="AAO395" s="259"/>
      <c r="AAP395" s="259"/>
      <c r="AAQ395" s="259"/>
      <c r="AAR395" s="259"/>
      <c r="AAS395" s="259"/>
      <c r="AAT395" s="259"/>
      <c r="AAU395" s="259"/>
      <c r="AAV395" s="259"/>
      <c r="AAW395" s="259"/>
      <c r="AAX395" s="259"/>
      <c r="AAY395" s="259"/>
      <c r="AAZ395" s="259"/>
      <c r="ABA395" s="259"/>
      <c r="ABB395" s="259"/>
      <c r="ABC395" s="259"/>
      <c r="ABD395" s="259"/>
      <c r="ABE395" s="259"/>
      <c r="ABF395" s="259"/>
      <c r="ABG395" s="259"/>
      <c r="ABH395" s="259"/>
      <c r="ABI395" s="259"/>
      <c r="ABJ395" s="259"/>
      <c r="ABK395" s="259"/>
      <c r="ABL395" s="259"/>
      <c r="ABM395" s="259"/>
      <c r="ABN395" s="259"/>
      <c r="ABO395" s="259"/>
      <c r="ABP395" s="259"/>
      <c r="ABQ395" s="259"/>
      <c r="ABR395" s="259"/>
      <c r="ABS395" s="259"/>
      <c r="ABT395" s="259"/>
      <c r="ABU395" s="259"/>
      <c r="ABV395" s="259"/>
      <c r="ABW395" s="259"/>
      <c r="ABX395" s="259"/>
      <c r="ABY395" s="259"/>
      <c r="ABZ395" s="259"/>
      <c r="ACA395" s="259"/>
      <c r="ACB395" s="259"/>
      <c r="ACC395" s="259"/>
      <c r="ACD395" s="259"/>
      <c r="ACE395" s="259"/>
      <c r="ACF395" s="259"/>
      <c r="ACG395" s="259"/>
      <c r="ACH395" s="259"/>
      <c r="ACI395" s="259"/>
      <c r="ACJ395" s="259"/>
      <c r="ACK395" s="259"/>
      <c r="ACL395" s="259"/>
      <c r="ACM395" s="259"/>
      <c r="ACN395" s="259"/>
      <c r="ACO395" s="259"/>
      <c r="ACP395" s="259"/>
      <c r="ACQ395" s="259"/>
      <c r="ACR395" s="259"/>
      <c r="ACS395" s="259"/>
      <c r="ACT395" s="259"/>
      <c r="ACU395" s="259"/>
      <c r="ACV395" s="259"/>
      <c r="ACW395" s="259"/>
      <c r="ACX395" s="259"/>
      <c r="ACY395" s="259"/>
      <c r="ACZ395" s="259"/>
      <c r="ADA395" s="259"/>
      <c r="ADB395" s="259"/>
      <c r="ADC395" s="259"/>
      <c r="ADD395" s="259"/>
      <c r="ADE395" s="259"/>
      <c r="ADF395" s="259"/>
      <c r="ADG395" s="259"/>
      <c r="ADH395" s="259"/>
      <c r="ADI395" s="259"/>
      <c r="ADJ395" s="259"/>
      <c r="ADK395" s="259"/>
      <c r="ADL395" s="259"/>
      <c r="ADM395" s="259"/>
      <c r="ADN395" s="259"/>
      <c r="ADO395" s="259"/>
      <c r="ADP395" s="259"/>
      <c r="ADQ395" s="259"/>
      <c r="ADR395" s="259"/>
      <c r="ADS395" s="259"/>
      <c r="ADT395" s="259"/>
      <c r="ADU395" s="259"/>
      <c r="ADV395" s="259"/>
      <c r="ADW395" s="259"/>
      <c r="ADX395" s="259"/>
      <c r="ADY395" s="259"/>
      <c r="ADZ395" s="259"/>
      <c r="AEA395" s="259"/>
      <c r="AEB395" s="259"/>
      <c r="AEC395" s="259"/>
      <c r="AED395" s="259"/>
      <c r="AEE395" s="259"/>
      <c r="AEF395" s="259"/>
      <c r="AEG395" s="259"/>
      <c r="AEH395" s="259"/>
      <c r="AEI395" s="259"/>
      <c r="AEJ395" s="259"/>
      <c r="AEK395" s="259"/>
      <c r="AEL395" s="259"/>
      <c r="AEM395" s="259"/>
      <c r="AEN395" s="259"/>
      <c r="AEO395" s="259"/>
      <c r="AEP395" s="259"/>
      <c r="AEQ395" s="259"/>
      <c r="AER395" s="259"/>
      <c r="AES395" s="259"/>
      <c r="AET395" s="259"/>
      <c r="AEU395" s="259"/>
      <c r="AEV395" s="259"/>
      <c r="AEW395" s="259"/>
      <c r="AEX395" s="259"/>
      <c r="AEY395" s="259"/>
      <c r="AEZ395" s="259"/>
      <c r="AFA395" s="259"/>
      <c r="AFB395" s="259"/>
      <c r="AFC395" s="259"/>
      <c r="AFD395" s="259"/>
      <c r="AFE395" s="259"/>
      <c r="AFF395" s="259"/>
      <c r="AFG395" s="259"/>
      <c r="AFH395" s="259"/>
      <c r="AFI395" s="259"/>
      <c r="AFJ395" s="259"/>
      <c r="AFK395" s="259"/>
      <c r="AFL395" s="259"/>
      <c r="AFM395" s="259"/>
      <c r="AFN395" s="259"/>
      <c r="AFO395" s="259"/>
      <c r="AFP395" s="259"/>
      <c r="AFQ395" s="259"/>
      <c r="AFR395" s="259"/>
      <c r="AFS395" s="259"/>
      <c r="AFT395" s="259"/>
      <c r="AFU395" s="259"/>
      <c r="AFV395" s="259"/>
      <c r="AFW395" s="259"/>
      <c r="AFX395" s="259"/>
      <c r="AFY395" s="259"/>
      <c r="AFZ395" s="259"/>
      <c r="AGA395" s="259"/>
      <c r="AGB395" s="259"/>
      <c r="AGC395" s="259"/>
      <c r="AGD395" s="259"/>
      <c r="AGE395" s="259"/>
      <c r="AGF395" s="259"/>
      <c r="AGG395" s="259"/>
      <c r="AGH395" s="259"/>
      <c r="AGI395" s="259"/>
      <c r="AGJ395" s="259"/>
      <c r="AGK395" s="259"/>
      <c r="AGL395" s="259"/>
      <c r="AGM395" s="259"/>
      <c r="AGN395" s="259"/>
      <c r="AGO395" s="259"/>
      <c r="AGP395" s="259"/>
      <c r="AGQ395" s="259"/>
      <c r="AGR395" s="259"/>
      <c r="AGS395" s="259"/>
      <c r="AGT395" s="259"/>
      <c r="AGU395" s="259"/>
      <c r="AGV395" s="259"/>
      <c r="AGW395" s="259"/>
      <c r="AGX395" s="259"/>
      <c r="AGY395" s="259"/>
      <c r="AGZ395" s="259"/>
      <c r="AHA395" s="259"/>
      <c r="AHB395" s="259"/>
      <c r="AHC395" s="259"/>
      <c r="AHD395" s="259"/>
      <c r="AHE395" s="259"/>
      <c r="AHF395" s="259"/>
      <c r="AHG395" s="259"/>
      <c r="AHH395" s="259"/>
      <c r="AHI395" s="259"/>
      <c r="AHJ395" s="259"/>
      <c r="AHK395" s="259"/>
      <c r="AHL395" s="259"/>
      <c r="AHM395" s="259"/>
      <c r="AHN395" s="259"/>
      <c r="AHO395" s="259"/>
      <c r="AHP395" s="259"/>
      <c r="AHQ395" s="259"/>
      <c r="AHR395" s="259"/>
      <c r="AHS395" s="259"/>
      <c r="AHT395" s="259"/>
      <c r="AHU395" s="259"/>
      <c r="AHV395" s="259"/>
      <c r="AHW395" s="259"/>
      <c r="AHX395" s="259"/>
      <c r="AHY395" s="259"/>
      <c r="AHZ395" s="259"/>
      <c r="AIA395" s="259"/>
      <c r="AIB395" s="259"/>
      <c r="AIC395" s="259"/>
      <c r="AID395" s="259"/>
      <c r="AIE395" s="259"/>
      <c r="AIF395" s="259"/>
      <c r="AIG395" s="259"/>
      <c r="AIH395" s="259"/>
      <c r="AII395" s="259"/>
      <c r="AIJ395" s="259"/>
      <c r="AIK395" s="259"/>
      <c r="AIL395" s="259"/>
      <c r="AIM395" s="259"/>
      <c r="AIN395" s="259"/>
      <c r="AIO395" s="259"/>
      <c r="AIP395" s="259"/>
      <c r="AIQ395" s="259"/>
      <c r="AIR395" s="259"/>
      <c r="AIS395" s="259"/>
      <c r="AIT395" s="259"/>
      <c r="AIU395" s="259"/>
      <c r="AIV395" s="259"/>
      <c r="AIW395" s="259"/>
      <c r="AIX395" s="259"/>
      <c r="AIY395" s="259"/>
      <c r="AIZ395" s="259"/>
      <c r="AJA395" s="259"/>
      <c r="AJB395" s="259"/>
      <c r="AJC395" s="259"/>
      <c r="AJD395" s="259"/>
      <c r="AJE395" s="259"/>
      <c r="AJF395" s="259"/>
      <c r="AJG395" s="259"/>
      <c r="AJH395" s="259"/>
      <c r="AJI395" s="259"/>
      <c r="AJJ395" s="259"/>
      <c r="AJK395" s="259"/>
      <c r="AJL395" s="259"/>
      <c r="AJM395" s="259"/>
      <c r="AJN395" s="259"/>
      <c r="AJO395" s="259"/>
      <c r="AJP395" s="259"/>
      <c r="AJQ395" s="259"/>
      <c r="AJR395" s="259"/>
      <c r="AJS395" s="259"/>
      <c r="AJT395" s="259"/>
      <c r="AJU395" s="259"/>
      <c r="AJV395" s="259"/>
      <c r="AJW395" s="259"/>
      <c r="AJX395" s="259"/>
      <c r="AJY395" s="259"/>
      <c r="AJZ395" s="259"/>
      <c r="AKA395" s="259"/>
      <c r="AKB395" s="259"/>
      <c r="AKC395" s="259"/>
      <c r="AKD395" s="259"/>
      <c r="AKE395" s="259"/>
      <c r="AKF395" s="259"/>
      <c r="AKG395" s="259"/>
      <c r="AKH395" s="259"/>
      <c r="AKI395" s="259"/>
      <c r="AKJ395" s="259"/>
      <c r="AKK395" s="259"/>
      <c r="AKL395" s="259"/>
      <c r="AKM395" s="259"/>
      <c r="AKN395" s="259"/>
      <c r="AKO395" s="259"/>
      <c r="AKP395" s="259"/>
      <c r="AKQ395" s="259"/>
      <c r="AKR395" s="259"/>
      <c r="AKS395" s="259"/>
      <c r="AKT395" s="259"/>
      <c r="AKU395" s="259"/>
      <c r="AKV395" s="259"/>
      <c r="AKW395" s="259"/>
      <c r="AKX395" s="259"/>
      <c r="AKY395" s="259"/>
      <c r="AKZ395" s="259"/>
      <c r="ALA395" s="259"/>
      <c r="ALB395" s="259"/>
      <c r="ALC395" s="259"/>
      <c r="ALD395" s="259"/>
      <c r="ALE395" s="259"/>
      <c r="ALF395" s="259"/>
      <c r="ALG395" s="259"/>
      <c r="ALH395" s="259"/>
      <c r="ALI395" s="259"/>
      <c r="ALJ395" s="259"/>
      <c r="ALK395" s="259"/>
      <c r="ALL395" s="259"/>
      <c r="ALM395" s="259"/>
      <c r="ALN395" s="259"/>
      <c r="ALO395" s="259"/>
      <c r="ALP395" s="259"/>
      <c r="ALQ395" s="259"/>
      <c r="ALR395" s="259"/>
      <c r="ALS395" s="259"/>
      <c r="ALT395" s="259"/>
      <c r="ALU395" s="259"/>
      <c r="ALV395" s="259"/>
      <c r="ALW395" s="259"/>
      <c r="ALX395" s="259"/>
      <c r="ALY395" s="259"/>
      <c r="ALZ395" s="259"/>
      <c r="AMA395" s="259"/>
      <c r="AMB395" s="259"/>
      <c r="AMC395" s="259"/>
      <c r="AMD395" s="259"/>
      <c r="AME395" s="259"/>
      <c r="AMF395" s="259"/>
      <c r="AMG395" s="259"/>
      <c r="AMH395" s="259"/>
      <c r="AMI395" s="259"/>
      <c r="AMJ395" s="259"/>
    </row>
    <row r="396" spans="1:1024" s="258" customFormat="1" ht="16.350000000000001" customHeight="1">
      <c r="A396" s="477"/>
      <c r="B396" s="259"/>
      <c r="C396" s="259"/>
      <c r="D396" s="259"/>
      <c r="E396" s="259"/>
      <c r="F396" s="259"/>
      <c r="G396" s="259"/>
      <c r="H396" s="259"/>
      <c r="I396" s="259"/>
      <c r="J396" s="259"/>
      <c r="K396" s="259"/>
      <c r="L396" s="259"/>
      <c r="M396" s="259"/>
      <c r="N396" s="259"/>
      <c r="O396" s="259"/>
      <c r="P396" s="259"/>
      <c r="Q396" s="259"/>
      <c r="R396" s="269"/>
      <c r="S396" s="259"/>
      <c r="T396" s="259"/>
      <c r="U396" s="259"/>
      <c r="V396" s="259"/>
      <c r="W396" s="259"/>
      <c r="X396" s="259"/>
      <c r="Y396" s="259"/>
      <c r="Z396" s="259"/>
      <c r="AA396" s="259"/>
      <c r="AB396" s="259"/>
      <c r="AC396" s="259"/>
      <c r="AD396" s="259"/>
      <c r="AE396" s="259"/>
      <c r="AF396" s="259"/>
      <c r="AG396" s="259"/>
      <c r="AH396" s="259"/>
      <c r="AI396" s="259"/>
      <c r="AJ396" s="259"/>
      <c r="AK396" s="259"/>
      <c r="AL396" s="259"/>
      <c r="AM396" s="259"/>
      <c r="AN396" s="259"/>
      <c r="AO396" s="259"/>
      <c r="AP396" s="259"/>
      <c r="AQ396" s="259"/>
      <c r="AR396" s="259"/>
      <c r="AS396" s="259"/>
      <c r="AT396" s="259"/>
      <c r="AU396" s="259"/>
      <c r="AV396" s="259"/>
      <c r="AW396" s="259"/>
      <c r="AX396" s="259"/>
      <c r="AY396" s="259"/>
      <c r="AZ396" s="259"/>
      <c r="BA396" s="259"/>
      <c r="BB396" s="259"/>
      <c r="BC396" s="259"/>
      <c r="BD396" s="259"/>
      <c r="BE396" s="259"/>
      <c r="BF396" s="259"/>
      <c r="BG396" s="259"/>
      <c r="BH396" s="259"/>
      <c r="BI396" s="259"/>
      <c r="BJ396" s="259"/>
      <c r="BK396" s="259"/>
      <c r="BL396" s="259"/>
      <c r="BM396" s="259"/>
      <c r="BN396" s="259"/>
      <c r="BO396" s="259"/>
      <c r="BP396" s="259"/>
      <c r="BQ396" s="259"/>
      <c r="BR396" s="259"/>
      <c r="BS396" s="259"/>
      <c r="BT396" s="259"/>
      <c r="BU396" s="259"/>
      <c r="BV396" s="259"/>
      <c r="BW396" s="259"/>
      <c r="BX396" s="259"/>
      <c r="BY396" s="259"/>
      <c r="BZ396" s="259"/>
      <c r="CA396" s="259"/>
      <c r="CB396" s="259"/>
      <c r="CC396" s="259"/>
      <c r="CD396" s="259"/>
      <c r="CE396" s="259"/>
      <c r="CF396" s="259"/>
      <c r="CG396" s="259"/>
      <c r="CH396" s="259"/>
      <c r="CI396" s="259"/>
      <c r="CJ396" s="259"/>
      <c r="CK396" s="259"/>
      <c r="CL396" s="259"/>
      <c r="CM396" s="259"/>
      <c r="CN396" s="259"/>
      <c r="CO396" s="259"/>
      <c r="CP396" s="259"/>
      <c r="CQ396" s="259"/>
      <c r="CR396" s="259"/>
      <c r="CS396" s="259"/>
      <c r="CT396" s="259"/>
      <c r="CU396" s="259"/>
      <c r="CV396" s="259"/>
      <c r="CW396" s="259"/>
      <c r="CX396" s="259"/>
      <c r="CY396" s="259"/>
      <c r="CZ396" s="259"/>
      <c r="DA396" s="259"/>
      <c r="DB396" s="259"/>
      <c r="DC396" s="259"/>
      <c r="DD396" s="259"/>
      <c r="DE396" s="259"/>
      <c r="DF396" s="259"/>
      <c r="DG396" s="259"/>
      <c r="DH396" s="259"/>
      <c r="DI396" s="259"/>
      <c r="DJ396" s="259"/>
      <c r="DK396" s="259"/>
      <c r="DL396" s="259"/>
      <c r="DM396" s="259"/>
      <c r="DN396" s="259"/>
      <c r="DO396" s="259"/>
      <c r="DP396" s="259"/>
      <c r="DQ396" s="259"/>
      <c r="DR396" s="259"/>
      <c r="DS396" s="259"/>
      <c r="DT396" s="259"/>
      <c r="DU396" s="259"/>
      <c r="DV396" s="259"/>
      <c r="DW396" s="259"/>
      <c r="DX396" s="259"/>
      <c r="DY396" s="259"/>
      <c r="DZ396" s="259"/>
      <c r="EA396" s="259"/>
      <c r="EB396" s="259"/>
      <c r="EC396" s="259"/>
      <c r="ED396" s="259"/>
      <c r="EE396" s="259"/>
      <c r="EF396" s="259"/>
      <c r="EG396" s="259"/>
      <c r="EH396" s="259"/>
      <c r="EI396" s="259"/>
      <c r="EJ396" s="259"/>
      <c r="EK396" s="259"/>
      <c r="EL396" s="259"/>
      <c r="EM396" s="259"/>
      <c r="EN396" s="259"/>
      <c r="EO396" s="259"/>
      <c r="EP396" s="259"/>
      <c r="EQ396" s="259"/>
      <c r="ER396" s="259"/>
      <c r="ES396" s="259"/>
      <c r="ET396" s="259"/>
      <c r="EU396" s="259"/>
      <c r="EV396" s="259"/>
      <c r="EW396" s="259"/>
      <c r="EX396" s="259"/>
      <c r="EY396" s="259"/>
      <c r="EZ396" s="259"/>
      <c r="FA396" s="259"/>
      <c r="FB396" s="259"/>
      <c r="FC396" s="259"/>
      <c r="FD396" s="259"/>
      <c r="FE396" s="259"/>
      <c r="FF396" s="259"/>
      <c r="FG396" s="259"/>
      <c r="FH396" s="259"/>
      <c r="FI396" s="259"/>
      <c r="FJ396" s="259"/>
      <c r="FK396" s="259"/>
      <c r="FL396" s="259"/>
      <c r="FM396" s="259"/>
      <c r="FN396" s="259"/>
      <c r="FO396" s="259"/>
      <c r="FP396" s="259"/>
      <c r="FQ396" s="259"/>
      <c r="FR396" s="259"/>
      <c r="FS396" s="259"/>
      <c r="FT396" s="259"/>
      <c r="FU396" s="259"/>
      <c r="FV396" s="259"/>
      <c r="FW396" s="259"/>
      <c r="FX396" s="259"/>
      <c r="FY396" s="259"/>
      <c r="FZ396" s="259"/>
      <c r="GA396" s="259"/>
      <c r="GB396" s="259"/>
      <c r="GC396" s="259"/>
      <c r="GD396" s="259"/>
      <c r="GE396" s="259"/>
      <c r="GF396" s="259"/>
      <c r="GG396" s="259"/>
      <c r="GH396" s="259"/>
      <c r="GI396" s="259"/>
      <c r="GJ396" s="259"/>
      <c r="GK396" s="259"/>
      <c r="GL396" s="259"/>
      <c r="GM396" s="259"/>
      <c r="GN396" s="259"/>
      <c r="GO396" s="259"/>
      <c r="GP396" s="259"/>
      <c r="GQ396" s="259"/>
      <c r="GR396" s="259"/>
      <c r="GS396" s="259"/>
      <c r="GT396" s="259"/>
      <c r="GU396" s="259"/>
      <c r="GV396" s="259"/>
      <c r="GW396" s="259"/>
      <c r="GX396" s="259"/>
      <c r="GY396" s="259"/>
      <c r="GZ396" s="259"/>
      <c r="HA396" s="259"/>
      <c r="HB396" s="259"/>
      <c r="HC396" s="259"/>
      <c r="HD396" s="259"/>
      <c r="HE396" s="259"/>
      <c r="HF396" s="259"/>
      <c r="HG396" s="259"/>
      <c r="HH396" s="259"/>
      <c r="HI396" s="259"/>
      <c r="HJ396" s="259"/>
      <c r="HK396" s="259"/>
      <c r="HL396" s="259"/>
      <c r="HM396" s="259"/>
      <c r="HN396" s="259"/>
      <c r="HO396" s="259"/>
      <c r="HP396" s="259"/>
      <c r="HQ396" s="259"/>
      <c r="HR396" s="259"/>
      <c r="HS396" s="259"/>
      <c r="HT396" s="259"/>
      <c r="HU396" s="259"/>
      <c r="HV396" s="259"/>
      <c r="HW396" s="259"/>
      <c r="HX396" s="259"/>
      <c r="HY396" s="259"/>
      <c r="HZ396" s="259"/>
      <c r="IA396" s="259"/>
      <c r="IB396" s="259"/>
      <c r="IC396" s="259"/>
      <c r="ID396" s="259"/>
      <c r="IE396" s="259"/>
      <c r="IF396" s="259"/>
      <c r="IG396" s="259"/>
      <c r="IH396" s="259"/>
      <c r="II396" s="259"/>
      <c r="IJ396" s="259"/>
      <c r="IK396" s="259"/>
      <c r="IL396" s="259"/>
      <c r="IM396" s="259"/>
      <c r="IN396" s="259"/>
      <c r="IO396" s="259"/>
      <c r="IP396" s="259"/>
      <c r="IQ396" s="259"/>
      <c r="IR396" s="259"/>
      <c r="IS396" s="259"/>
      <c r="IT396" s="259"/>
      <c r="IU396" s="259"/>
      <c r="IV396" s="259"/>
      <c r="IW396" s="259"/>
      <c r="IX396" s="259"/>
      <c r="IY396" s="259"/>
      <c r="IZ396" s="259"/>
      <c r="JA396" s="259"/>
      <c r="JB396" s="259"/>
      <c r="JC396" s="259"/>
      <c r="JD396" s="259"/>
      <c r="JE396" s="259"/>
      <c r="JF396" s="259"/>
      <c r="JG396" s="259"/>
      <c r="JH396" s="259"/>
      <c r="JI396" s="259"/>
      <c r="JJ396" s="259"/>
      <c r="JK396" s="259"/>
      <c r="JL396" s="259"/>
      <c r="JM396" s="259"/>
      <c r="JN396" s="259"/>
      <c r="JO396" s="259"/>
      <c r="JP396" s="259"/>
      <c r="JQ396" s="259"/>
      <c r="JR396" s="259"/>
      <c r="JS396" s="259"/>
      <c r="JT396" s="259"/>
      <c r="JU396" s="259"/>
      <c r="JV396" s="259"/>
      <c r="JW396" s="259"/>
      <c r="JX396" s="259"/>
      <c r="JY396" s="259"/>
      <c r="JZ396" s="259"/>
      <c r="KA396" s="259"/>
      <c r="KB396" s="259"/>
      <c r="KC396" s="259"/>
      <c r="KD396" s="259"/>
      <c r="KE396" s="259"/>
      <c r="KF396" s="259"/>
      <c r="KG396" s="259"/>
      <c r="KH396" s="259"/>
      <c r="KI396" s="259"/>
      <c r="KJ396" s="259"/>
      <c r="KK396" s="259"/>
      <c r="KL396" s="259"/>
      <c r="KM396" s="259"/>
      <c r="KN396" s="259"/>
      <c r="KO396" s="259"/>
      <c r="KP396" s="259"/>
      <c r="KQ396" s="259"/>
      <c r="KR396" s="259"/>
      <c r="KS396" s="259"/>
      <c r="KT396" s="259"/>
      <c r="KU396" s="259"/>
      <c r="KV396" s="259"/>
      <c r="KW396" s="259"/>
      <c r="KX396" s="259"/>
      <c r="KY396" s="259"/>
      <c r="KZ396" s="259"/>
      <c r="LA396" s="259"/>
      <c r="LB396" s="259"/>
      <c r="LC396" s="259"/>
      <c r="LD396" s="259"/>
      <c r="LE396" s="259"/>
      <c r="LF396" s="259"/>
      <c r="LG396" s="259"/>
      <c r="LH396" s="259"/>
      <c r="LI396" s="259"/>
      <c r="LJ396" s="259"/>
      <c r="LK396" s="259"/>
      <c r="LL396" s="259"/>
      <c r="LM396" s="259"/>
      <c r="LN396" s="259"/>
      <c r="LO396" s="259"/>
      <c r="LP396" s="259"/>
      <c r="LQ396" s="259"/>
      <c r="LR396" s="259"/>
      <c r="LS396" s="259"/>
      <c r="LT396" s="259"/>
      <c r="LU396" s="259"/>
      <c r="LV396" s="259"/>
      <c r="LW396" s="259"/>
      <c r="LX396" s="259"/>
      <c r="LY396" s="259"/>
      <c r="LZ396" s="259"/>
      <c r="MA396" s="259"/>
      <c r="MB396" s="259"/>
      <c r="MC396" s="259"/>
      <c r="MD396" s="259"/>
      <c r="ME396" s="259"/>
      <c r="MF396" s="259"/>
      <c r="MG396" s="259"/>
      <c r="MH396" s="259"/>
      <c r="MI396" s="259"/>
      <c r="MJ396" s="259"/>
      <c r="MK396" s="259"/>
      <c r="ML396" s="259"/>
      <c r="MM396" s="259"/>
      <c r="MN396" s="259"/>
      <c r="MO396" s="259"/>
      <c r="MP396" s="259"/>
      <c r="MQ396" s="259"/>
      <c r="MR396" s="259"/>
      <c r="MS396" s="259"/>
      <c r="MT396" s="259"/>
      <c r="MU396" s="259"/>
      <c r="MV396" s="259"/>
      <c r="MW396" s="259"/>
      <c r="MX396" s="259"/>
      <c r="MY396" s="259"/>
      <c r="MZ396" s="259"/>
      <c r="NA396" s="259"/>
      <c r="NB396" s="259"/>
      <c r="NC396" s="259"/>
      <c r="ND396" s="259"/>
      <c r="NE396" s="259"/>
      <c r="NF396" s="259"/>
      <c r="NG396" s="259"/>
      <c r="NH396" s="259"/>
      <c r="NI396" s="259"/>
      <c r="NJ396" s="259"/>
      <c r="NK396" s="259"/>
      <c r="NL396" s="259"/>
      <c r="NM396" s="259"/>
      <c r="NN396" s="259"/>
      <c r="NO396" s="259"/>
      <c r="NP396" s="259"/>
      <c r="NQ396" s="259"/>
      <c r="NR396" s="259"/>
      <c r="NS396" s="259"/>
      <c r="NT396" s="259"/>
      <c r="NU396" s="259"/>
      <c r="NV396" s="259"/>
      <c r="NW396" s="259"/>
      <c r="NX396" s="259"/>
      <c r="NY396" s="259"/>
      <c r="NZ396" s="259"/>
      <c r="OA396" s="259"/>
      <c r="OB396" s="259"/>
      <c r="OC396" s="259"/>
      <c r="OD396" s="259"/>
      <c r="OE396" s="259"/>
      <c r="OF396" s="259"/>
      <c r="OG396" s="259"/>
      <c r="OH396" s="259"/>
      <c r="OI396" s="259"/>
      <c r="OJ396" s="259"/>
      <c r="OK396" s="259"/>
      <c r="OL396" s="259"/>
      <c r="OM396" s="259"/>
      <c r="ON396" s="259"/>
      <c r="OO396" s="259"/>
      <c r="OP396" s="259"/>
      <c r="OQ396" s="259"/>
      <c r="OR396" s="259"/>
      <c r="OS396" s="259"/>
      <c r="OT396" s="259"/>
      <c r="OU396" s="259"/>
      <c r="OV396" s="259"/>
      <c r="OW396" s="259"/>
      <c r="OX396" s="259"/>
      <c r="OY396" s="259"/>
      <c r="OZ396" s="259"/>
      <c r="PA396" s="259"/>
      <c r="PB396" s="259"/>
      <c r="PC396" s="259"/>
      <c r="PD396" s="259"/>
      <c r="PE396" s="259"/>
      <c r="PF396" s="259"/>
      <c r="PG396" s="259"/>
      <c r="PH396" s="259"/>
      <c r="PI396" s="259"/>
      <c r="PJ396" s="259"/>
      <c r="PK396" s="259"/>
      <c r="PL396" s="259"/>
      <c r="PM396" s="259"/>
      <c r="PN396" s="259"/>
      <c r="PO396" s="259"/>
      <c r="PP396" s="259"/>
      <c r="PQ396" s="259"/>
      <c r="PR396" s="259"/>
      <c r="PS396" s="259"/>
      <c r="PT396" s="259"/>
      <c r="PU396" s="259"/>
      <c r="PV396" s="259"/>
      <c r="PW396" s="259"/>
      <c r="PX396" s="259"/>
      <c r="PY396" s="259"/>
      <c r="PZ396" s="259"/>
      <c r="QA396" s="259"/>
      <c r="QB396" s="259"/>
      <c r="QC396" s="259"/>
      <c r="QD396" s="259"/>
      <c r="QE396" s="259"/>
      <c r="QF396" s="259"/>
      <c r="QG396" s="259"/>
      <c r="QH396" s="259"/>
      <c r="QI396" s="259"/>
      <c r="QJ396" s="259"/>
      <c r="QK396" s="259"/>
      <c r="QL396" s="259"/>
      <c r="QM396" s="259"/>
      <c r="QN396" s="259"/>
      <c r="QO396" s="259"/>
      <c r="QP396" s="259"/>
      <c r="QQ396" s="259"/>
      <c r="QR396" s="259"/>
      <c r="QS396" s="259"/>
      <c r="QT396" s="259"/>
      <c r="QU396" s="259"/>
      <c r="QV396" s="259"/>
      <c r="QW396" s="259"/>
      <c r="QX396" s="259"/>
      <c r="QY396" s="259"/>
      <c r="QZ396" s="259"/>
      <c r="RA396" s="259"/>
      <c r="RB396" s="259"/>
      <c r="RC396" s="259"/>
      <c r="RD396" s="259"/>
      <c r="RE396" s="259"/>
      <c r="RF396" s="259"/>
      <c r="RG396" s="259"/>
      <c r="RH396" s="259"/>
      <c r="RI396" s="259"/>
      <c r="RJ396" s="259"/>
      <c r="RK396" s="259"/>
      <c r="RL396" s="259"/>
      <c r="RM396" s="259"/>
      <c r="RN396" s="259"/>
      <c r="RO396" s="259"/>
      <c r="RP396" s="259"/>
      <c r="RQ396" s="259"/>
      <c r="RR396" s="259"/>
      <c r="RS396" s="259"/>
      <c r="RT396" s="259"/>
      <c r="RU396" s="259"/>
      <c r="RV396" s="259"/>
      <c r="RW396" s="259"/>
      <c r="RX396" s="259"/>
      <c r="RY396" s="259"/>
      <c r="RZ396" s="259"/>
      <c r="SA396" s="259"/>
      <c r="SB396" s="259"/>
      <c r="SC396" s="259"/>
      <c r="SD396" s="259"/>
      <c r="SE396" s="259"/>
      <c r="SF396" s="259"/>
      <c r="SG396" s="259"/>
      <c r="SH396" s="259"/>
      <c r="SI396" s="259"/>
      <c r="SJ396" s="259"/>
      <c r="SK396" s="259"/>
      <c r="SL396" s="259"/>
      <c r="SM396" s="259"/>
      <c r="SN396" s="259"/>
      <c r="SO396" s="259"/>
      <c r="SP396" s="259"/>
      <c r="SQ396" s="259"/>
      <c r="SR396" s="259"/>
      <c r="SS396" s="259"/>
      <c r="ST396" s="259"/>
      <c r="SU396" s="259"/>
      <c r="SV396" s="259"/>
      <c r="SW396" s="259"/>
      <c r="SX396" s="259"/>
      <c r="SY396" s="259"/>
      <c r="SZ396" s="259"/>
      <c r="TA396" s="259"/>
      <c r="TB396" s="259"/>
      <c r="TC396" s="259"/>
      <c r="TD396" s="259"/>
      <c r="TE396" s="259"/>
      <c r="TF396" s="259"/>
      <c r="TG396" s="259"/>
      <c r="TH396" s="259"/>
      <c r="TI396" s="259"/>
      <c r="TJ396" s="259"/>
      <c r="TK396" s="259"/>
      <c r="TL396" s="259"/>
      <c r="TM396" s="259"/>
      <c r="TN396" s="259"/>
      <c r="TO396" s="259"/>
      <c r="TP396" s="259"/>
      <c r="TQ396" s="259"/>
      <c r="TR396" s="259"/>
      <c r="TS396" s="259"/>
      <c r="TT396" s="259"/>
      <c r="TU396" s="259"/>
      <c r="TV396" s="259"/>
      <c r="TW396" s="259"/>
      <c r="TX396" s="259"/>
      <c r="TY396" s="259"/>
      <c r="TZ396" s="259"/>
      <c r="UA396" s="259"/>
      <c r="UB396" s="259"/>
      <c r="UC396" s="259"/>
      <c r="UD396" s="259"/>
      <c r="UE396" s="259"/>
      <c r="UF396" s="259"/>
      <c r="UG396" s="259"/>
      <c r="UH396" s="259"/>
      <c r="UI396" s="259"/>
      <c r="UJ396" s="259"/>
      <c r="UK396" s="259"/>
      <c r="UL396" s="259"/>
      <c r="UM396" s="259"/>
      <c r="UN396" s="259"/>
      <c r="UO396" s="259"/>
      <c r="UP396" s="259"/>
      <c r="UQ396" s="259"/>
      <c r="UR396" s="259"/>
      <c r="US396" s="259"/>
      <c r="UT396" s="259"/>
      <c r="UU396" s="259"/>
      <c r="UV396" s="259"/>
      <c r="UW396" s="259"/>
      <c r="UX396" s="259"/>
      <c r="UY396" s="259"/>
      <c r="UZ396" s="259"/>
      <c r="VA396" s="259"/>
      <c r="VB396" s="259"/>
      <c r="VC396" s="259"/>
      <c r="VD396" s="259"/>
      <c r="VE396" s="259"/>
      <c r="VF396" s="259"/>
      <c r="VG396" s="259"/>
      <c r="VH396" s="259"/>
      <c r="VI396" s="259"/>
      <c r="VJ396" s="259"/>
      <c r="VK396" s="259"/>
      <c r="VL396" s="259"/>
      <c r="VM396" s="259"/>
      <c r="VN396" s="259"/>
      <c r="VO396" s="259"/>
      <c r="VP396" s="259"/>
      <c r="VQ396" s="259"/>
      <c r="VR396" s="259"/>
      <c r="VS396" s="259"/>
      <c r="VT396" s="259"/>
      <c r="VU396" s="259"/>
      <c r="VV396" s="259"/>
      <c r="VW396" s="259"/>
      <c r="VX396" s="259"/>
      <c r="VY396" s="259"/>
      <c r="VZ396" s="259"/>
      <c r="WA396" s="259"/>
      <c r="WB396" s="259"/>
      <c r="WC396" s="259"/>
      <c r="WD396" s="259"/>
      <c r="WE396" s="259"/>
      <c r="WF396" s="259"/>
      <c r="WG396" s="259"/>
      <c r="WH396" s="259"/>
      <c r="WI396" s="259"/>
      <c r="WJ396" s="259"/>
      <c r="WK396" s="259"/>
      <c r="WL396" s="259"/>
      <c r="WM396" s="259"/>
      <c r="WN396" s="259"/>
      <c r="WO396" s="259"/>
      <c r="WP396" s="259"/>
      <c r="WQ396" s="259"/>
      <c r="WR396" s="259"/>
      <c r="WS396" s="259"/>
      <c r="WT396" s="259"/>
      <c r="WU396" s="259"/>
      <c r="WV396" s="259"/>
      <c r="WW396" s="259"/>
      <c r="WX396" s="259"/>
      <c r="WY396" s="259"/>
      <c r="WZ396" s="259"/>
      <c r="XA396" s="259"/>
      <c r="XB396" s="259"/>
      <c r="XC396" s="259"/>
      <c r="XD396" s="259"/>
      <c r="XE396" s="259"/>
      <c r="XF396" s="259"/>
      <c r="XG396" s="259"/>
      <c r="XH396" s="259"/>
      <c r="XI396" s="259"/>
      <c r="XJ396" s="259"/>
      <c r="XK396" s="259"/>
      <c r="XL396" s="259"/>
      <c r="XM396" s="259"/>
      <c r="XN396" s="259"/>
      <c r="XO396" s="259"/>
      <c r="XP396" s="259"/>
      <c r="XQ396" s="259"/>
      <c r="XR396" s="259"/>
      <c r="XS396" s="259"/>
      <c r="XT396" s="259"/>
      <c r="XU396" s="259"/>
      <c r="XV396" s="259"/>
      <c r="XW396" s="259"/>
      <c r="XX396" s="259"/>
      <c r="XY396" s="259"/>
      <c r="XZ396" s="259"/>
      <c r="YA396" s="259"/>
      <c r="YB396" s="259"/>
      <c r="YC396" s="259"/>
      <c r="YD396" s="259"/>
      <c r="YE396" s="259"/>
      <c r="YF396" s="259"/>
      <c r="YG396" s="259"/>
      <c r="YH396" s="259"/>
      <c r="YI396" s="259"/>
      <c r="YJ396" s="259"/>
      <c r="YK396" s="259"/>
      <c r="YL396" s="259"/>
      <c r="YM396" s="259"/>
      <c r="YN396" s="259"/>
      <c r="YO396" s="259"/>
      <c r="YP396" s="259"/>
      <c r="YQ396" s="259"/>
      <c r="YR396" s="259"/>
      <c r="YS396" s="259"/>
      <c r="YT396" s="259"/>
      <c r="YU396" s="259"/>
      <c r="YV396" s="259"/>
      <c r="YW396" s="259"/>
      <c r="YX396" s="259"/>
      <c r="YY396" s="259"/>
      <c r="YZ396" s="259"/>
      <c r="ZA396" s="259"/>
      <c r="ZB396" s="259"/>
      <c r="ZC396" s="259"/>
      <c r="ZD396" s="259"/>
      <c r="ZE396" s="259"/>
      <c r="ZF396" s="259"/>
      <c r="ZG396" s="259"/>
      <c r="ZH396" s="259"/>
      <c r="ZI396" s="259"/>
      <c r="ZJ396" s="259"/>
      <c r="ZK396" s="259"/>
      <c r="ZL396" s="259"/>
      <c r="ZM396" s="259"/>
      <c r="ZN396" s="259"/>
      <c r="ZO396" s="259"/>
      <c r="ZP396" s="259"/>
      <c r="ZQ396" s="259"/>
      <c r="ZR396" s="259"/>
      <c r="ZS396" s="259"/>
      <c r="ZT396" s="259"/>
      <c r="ZU396" s="259"/>
      <c r="ZV396" s="259"/>
      <c r="ZW396" s="259"/>
      <c r="ZX396" s="259"/>
      <c r="ZY396" s="259"/>
      <c r="ZZ396" s="259"/>
      <c r="AAA396" s="259"/>
      <c r="AAB396" s="259"/>
      <c r="AAC396" s="259"/>
      <c r="AAD396" s="259"/>
      <c r="AAE396" s="259"/>
      <c r="AAF396" s="259"/>
      <c r="AAG396" s="259"/>
      <c r="AAH396" s="259"/>
      <c r="AAI396" s="259"/>
      <c r="AAJ396" s="259"/>
      <c r="AAK396" s="259"/>
      <c r="AAL396" s="259"/>
      <c r="AAM396" s="259"/>
      <c r="AAN396" s="259"/>
      <c r="AAO396" s="259"/>
      <c r="AAP396" s="259"/>
      <c r="AAQ396" s="259"/>
      <c r="AAR396" s="259"/>
      <c r="AAS396" s="259"/>
      <c r="AAT396" s="259"/>
      <c r="AAU396" s="259"/>
      <c r="AAV396" s="259"/>
      <c r="AAW396" s="259"/>
      <c r="AAX396" s="259"/>
      <c r="AAY396" s="259"/>
      <c r="AAZ396" s="259"/>
      <c r="ABA396" s="259"/>
      <c r="ABB396" s="259"/>
      <c r="ABC396" s="259"/>
      <c r="ABD396" s="259"/>
      <c r="ABE396" s="259"/>
      <c r="ABF396" s="259"/>
      <c r="ABG396" s="259"/>
      <c r="ABH396" s="259"/>
      <c r="ABI396" s="259"/>
      <c r="ABJ396" s="259"/>
      <c r="ABK396" s="259"/>
      <c r="ABL396" s="259"/>
      <c r="ABM396" s="259"/>
      <c r="ABN396" s="259"/>
      <c r="ABO396" s="259"/>
      <c r="ABP396" s="259"/>
      <c r="ABQ396" s="259"/>
      <c r="ABR396" s="259"/>
      <c r="ABS396" s="259"/>
      <c r="ABT396" s="259"/>
      <c r="ABU396" s="259"/>
      <c r="ABV396" s="259"/>
      <c r="ABW396" s="259"/>
      <c r="ABX396" s="259"/>
      <c r="ABY396" s="259"/>
      <c r="ABZ396" s="259"/>
      <c r="ACA396" s="259"/>
      <c r="ACB396" s="259"/>
      <c r="ACC396" s="259"/>
      <c r="ACD396" s="259"/>
      <c r="ACE396" s="259"/>
      <c r="ACF396" s="259"/>
      <c r="ACG396" s="259"/>
      <c r="ACH396" s="259"/>
      <c r="ACI396" s="259"/>
      <c r="ACJ396" s="259"/>
      <c r="ACK396" s="259"/>
      <c r="ACL396" s="259"/>
      <c r="ACM396" s="259"/>
      <c r="ACN396" s="259"/>
      <c r="ACO396" s="259"/>
      <c r="ACP396" s="259"/>
      <c r="ACQ396" s="259"/>
      <c r="ACR396" s="259"/>
      <c r="ACS396" s="259"/>
      <c r="ACT396" s="259"/>
      <c r="ACU396" s="259"/>
      <c r="ACV396" s="259"/>
      <c r="ACW396" s="259"/>
      <c r="ACX396" s="259"/>
      <c r="ACY396" s="259"/>
      <c r="ACZ396" s="259"/>
      <c r="ADA396" s="259"/>
      <c r="ADB396" s="259"/>
      <c r="ADC396" s="259"/>
      <c r="ADD396" s="259"/>
      <c r="ADE396" s="259"/>
      <c r="ADF396" s="259"/>
      <c r="ADG396" s="259"/>
      <c r="ADH396" s="259"/>
      <c r="ADI396" s="259"/>
      <c r="ADJ396" s="259"/>
      <c r="ADK396" s="259"/>
      <c r="ADL396" s="259"/>
      <c r="ADM396" s="259"/>
      <c r="ADN396" s="259"/>
      <c r="ADO396" s="259"/>
      <c r="ADP396" s="259"/>
      <c r="ADQ396" s="259"/>
      <c r="ADR396" s="259"/>
      <c r="ADS396" s="259"/>
      <c r="ADT396" s="259"/>
      <c r="ADU396" s="259"/>
      <c r="ADV396" s="259"/>
      <c r="ADW396" s="259"/>
      <c r="ADX396" s="259"/>
      <c r="ADY396" s="259"/>
      <c r="ADZ396" s="259"/>
      <c r="AEA396" s="259"/>
      <c r="AEB396" s="259"/>
      <c r="AEC396" s="259"/>
      <c r="AED396" s="259"/>
      <c r="AEE396" s="259"/>
      <c r="AEF396" s="259"/>
      <c r="AEG396" s="259"/>
      <c r="AEH396" s="259"/>
      <c r="AEI396" s="259"/>
      <c r="AEJ396" s="259"/>
      <c r="AEK396" s="259"/>
      <c r="AEL396" s="259"/>
      <c r="AEM396" s="259"/>
      <c r="AEN396" s="259"/>
      <c r="AEO396" s="259"/>
      <c r="AEP396" s="259"/>
      <c r="AEQ396" s="259"/>
      <c r="AER396" s="259"/>
      <c r="AES396" s="259"/>
      <c r="AET396" s="259"/>
      <c r="AEU396" s="259"/>
      <c r="AEV396" s="259"/>
      <c r="AEW396" s="259"/>
      <c r="AEX396" s="259"/>
      <c r="AEY396" s="259"/>
      <c r="AEZ396" s="259"/>
      <c r="AFA396" s="259"/>
      <c r="AFB396" s="259"/>
      <c r="AFC396" s="259"/>
      <c r="AFD396" s="259"/>
      <c r="AFE396" s="259"/>
      <c r="AFF396" s="259"/>
      <c r="AFG396" s="259"/>
      <c r="AFH396" s="259"/>
      <c r="AFI396" s="259"/>
      <c r="AFJ396" s="259"/>
      <c r="AFK396" s="259"/>
      <c r="AFL396" s="259"/>
      <c r="AFM396" s="259"/>
      <c r="AFN396" s="259"/>
      <c r="AFO396" s="259"/>
      <c r="AFP396" s="259"/>
      <c r="AFQ396" s="259"/>
      <c r="AFR396" s="259"/>
      <c r="AFS396" s="259"/>
      <c r="AFT396" s="259"/>
      <c r="AFU396" s="259"/>
      <c r="AFV396" s="259"/>
      <c r="AFW396" s="259"/>
      <c r="AFX396" s="259"/>
      <c r="AFY396" s="259"/>
      <c r="AFZ396" s="259"/>
      <c r="AGA396" s="259"/>
      <c r="AGB396" s="259"/>
      <c r="AGC396" s="259"/>
      <c r="AGD396" s="259"/>
      <c r="AGE396" s="259"/>
      <c r="AGF396" s="259"/>
      <c r="AGG396" s="259"/>
      <c r="AGH396" s="259"/>
      <c r="AGI396" s="259"/>
      <c r="AGJ396" s="259"/>
      <c r="AGK396" s="259"/>
      <c r="AGL396" s="259"/>
      <c r="AGM396" s="259"/>
      <c r="AGN396" s="259"/>
      <c r="AGO396" s="259"/>
      <c r="AGP396" s="259"/>
      <c r="AGQ396" s="259"/>
      <c r="AGR396" s="259"/>
      <c r="AGS396" s="259"/>
      <c r="AGT396" s="259"/>
      <c r="AGU396" s="259"/>
      <c r="AGV396" s="259"/>
      <c r="AGW396" s="259"/>
      <c r="AGX396" s="259"/>
      <c r="AGY396" s="259"/>
      <c r="AGZ396" s="259"/>
      <c r="AHA396" s="259"/>
      <c r="AHB396" s="259"/>
      <c r="AHC396" s="259"/>
      <c r="AHD396" s="259"/>
      <c r="AHE396" s="259"/>
      <c r="AHF396" s="259"/>
      <c r="AHG396" s="259"/>
      <c r="AHH396" s="259"/>
      <c r="AHI396" s="259"/>
      <c r="AHJ396" s="259"/>
      <c r="AHK396" s="259"/>
      <c r="AHL396" s="259"/>
      <c r="AHM396" s="259"/>
      <c r="AHN396" s="259"/>
      <c r="AHO396" s="259"/>
      <c r="AHP396" s="259"/>
      <c r="AHQ396" s="259"/>
      <c r="AHR396" s="259"/>
      <c r="AHS396" s="259"/>
      <c r="AHT396" s="259"/>
      <c r="AHU396" s="259"/>
      <c r="AHV396" s="259"/>
      <c r="AHW396" s="259"/>
      <c r="AHX396" s="259"/>
      <c r="AHY396" s="259"/>
      <c r="AHZ396" s="259"/>
      <c r="AIA396" s="259"/>
      <c r="AIB396" s="259"/>
      <c r="AIC396" s="259"/>
      <c r="AID396" s="259"/>
      <c r="AIE396" s="259"/>
      <c r="AIF396" s="259"/>
      <c r="AIG396" s="259"/>
      <c r="AIH396" s="259"/>
      <c r="AII396" s="259"/>
      <c r="AIJ396" s="259"/>
      <c r="AIK396" s="259"/>
      <c r="AIL396" s="259"/>
      <c r="AIM396" s="259"/>
      <c r="AIN396" s="259"/>
      <c r="AIO396" s="259"/>
      <c r="AIP396" s="259"/>
      <c r="AIQ396" s="259"/>
      <c r="AIR396" s="259"/>
      <c r="AIS396" s="259"/>
      <c r="AIT396" s="259"/>
      <c r="AIU396" s="259"/>
      <c r="AIV396" s="259"/>
      <c r="AIW396" s="259"/>
      <c r="AIX396" s="259"/>
      <c r="AIY396" s="259"/>
      <c r="AIZ396" s="259"/>
      <c r="AJA396" s="259"/>
      <c r="AJB396" s="259"/>
      <c r="AJC396" s="259"/>
      <c r="AJD396" s="259"/>
      <c r="AJE396" s="259"/>
      <c r="AJF396" s="259"/>
      <c r="AJG396" s="259"/>
      <c r="AJH396" s="259"/>
      <c r="AJI396" s="259"/>
      <c r="AJJ396" s="259"/>
      <c r="AJK396" s="259"/>
      <c r="AJL396" s="259"/>
      <c r="AJM396" s="259"/>
      <c r="AJN396" s="259"/>
      <c r="AJO396" s="259"/>
      <c r="AJP396" s="259"/>
      <c r="AJQ396" s="259"/>
      <c r="AJR396" s="259"/>
      <c r="AJS396" s="259"/>
      <c r="AJT396" s="259"/>
      <c r="AJU396" s="259"/>
      <c r="AJV396" s="259"/>
      <c r="AJW396" s="259"/>
      <c r="AJX396" s="259"/>
      <c r="AJY396" s="259"/>
      <c r="AJZ396" s="259"/>
      <c r="AKA396" s="259"/>
      <c r="AKB396" s="259"/>
      <c r="AKC396" s="259"/>
      <c r="AKD396" s="259"/>
      <c r="AKE396" s="259"/>
      <c r="AKF396" s="259"/>
      <c r="AKG396" s="259"/>
      <c r="AKH396" s="259"/>
      <c r="AKI396" s="259"/>
      <c r="AKJ396" s="259"/>
      <c r="AKK396" s="259"/>
      <c r="AKL396" s="259"/>
      <c r="AKM396" s="259"/>
      <c r="AKN396" s="259"/>
      <c r="AKO396" s="259"/>
      <c r="AKP396" s="259"/>
      <c r="AKQ396" s="259"/>
      <c r="AKR396" s="259"/>
      <c r="AKS396" s="259"/>
      <c r="AKT396" s="259"/>
      <c r="AKU396" s="259"/>
      <c r="AKV396" s="259"/>
      <c r="AKW396" s="259"/>
      <c r="AKX396" s="259"/>
      <c r="AKY396" s="259"/>
      <c r="AKZ396" s="259"/>
      <c r="ALA396" s="259"/>
      <c r="ALB396" s="259"/>
      <c r="ALC396" s="259"/>
      <c r="ALD396" s="259"/>
      <c r="ALE396" s="259"/>
      <c r="ALF396" s="259"/>
      <c r="ALG396" s="259"/>
      <c r="ALH396" s="259"/>
      <c r="ALI396" s="259"/>
      <c r="ALJ396" s="259"/>
      <c r="ALK396" s="259"/>
      <c r="ALL396" s="259"/>
      <c r="ALM396" s="259"/>
      <c r="ALN396" s="259"/>
      <c r="ALO396" s="259"/>
      <c r="ALP396" s="259"/>
      <c r="ALQ396" s="259"/>
      <c r="ALR396" s="259"/>
      <c r="ALS396" s="259"/>
      <c r="ALT396" s="259"/>
      <c r="ALU396" s="259"/>
      <c r="ALV396" s="259"/>
      <c r="ALW396" s="259"/>
      <c r="ALX396" s="259"/>
      <c r="ALY396" s="259"/>
      <c r="ALZ396" s="259"/>
      <c r="AMA396" s="259"/>
      <c r="AMB396" s="259"/>
      <c r="AMC396" s="259"/>
      <c r="AMD396" s="259"/>
      <c r="AME396" s="259"/>
      <c r="AMF396" s="259"/>
      <c r="AMG396" s="259"/>
      <c r="AMH396" s="259"/>
      <c r="AMI396" s="259"/>
      <c r="AMJ396" s="259"/>
    </row>
    <row r="397" spans="1:1024" s="258" customFormat="1" ht="16.350000000000001" customHeight="1">
      <c r="A397" s="477"/>
      <c r="B397" s="259"/>
      <c r="C397" s="259"/>
      <c r="D397" s="259"/>
      <c r="E397" s="259"/>
      <c r="F397" s="259"/>
      <c r="G397" s="259"/>
      <c r="H397" s="259"/>
      <c r="I397" s="259"/>
      <c r="J397" s="259"/>
      <c r="K397" s="259"/>
      <c r="L397" s="259"/>
      <c r="M397" s="259"/>
      <c r="N397" s="259"/>
      <c r="O397" s="259"/>
      <c r="P397" s="259"/>
      <c r="Q397" s="259"/>
      <c r="R397" s="269"/>
      <c r="S397" s="259"/>
      <c r="T397" s="259"/>
      <c r="U397" s="259"/>
      <c r="V397" s="259"/>
      <c r="W397" s="259"/>
      <c r="X397" s="259"/>
      <c r="Y397" s="259"/>
      <c r="Z397" s="259"/>
      <c r="AA397" s="259"/>
      <c r="AB397" s="259"/>
      <c r="AC397" s="259"/>
      <c r="AD397" s="259"/>
      <c r="AE397" s="259"/>
      <c r="AF397" s="259"/>
      <c r="AG397" s="259"/>
      <c r="AH397" s="259"/>
      <c r="AI397" s="259"/>
      <c r="AJ397" s="259"/>
      <c r="AK397" s="259"/>
      <c r="AL397" s="259"/>
      <c r="AM397" s="259"/>
      <c r="AN397" s="259"/>
      <c r="AO397" s="259"/>
      <c r="AP397" s="259"/>
      <c r="AQ397" s="259"/>
      <c r="AR397" s="259"/>
      <c r="AS397" s="259"/>
      <c r="AT397" s="259"/>
      <c r="AU397" s="259"/>
      <c r="AV397" s="259"/>
      <c r="AW397" s="259"/>
      <c r="AX397" s="259"/>
      <c r="AY397" s="259"/>
      <c r="AZ397" s="259"/>
      <c r="BA397" s="259"/>
      <c r="BB397" s="259"/>
      <c r="BC397" s="259"/>
      <c r="BD397" s="259"/>
      <c r="BE397" s="259"/>
      <c r="BF397" s="259"/>
      <c r="BG397" s="259"/>
      <c r="BH397" s="259"/>
      <c r="BI397" s="259"/>
      <c r="BJ397" s="259"/>
      <c r="BK397" s="259"/>
      <c r="BL397" s="259"/>
      <c r="BM397" s="259"/>
      <c r="BN397" s="259"/>
      <c r="BO397" s="259"/>
      <c r="BP397" s="259"/>
      <c r="BQ397" s="259"/>
      <c r="BR397" s="259"/>
      <c r="BS397" s="259"/>
      <c r="BT397" s="259"/>
      <c r="BU397" s="259"/>
      <c r="BV397" s="259"/>
      <c r="BW397" s="259"/>
      <c r="BX397" s="259"/>
      <c r="BY397" s="259"/>
      <c r="BZ397" s="259"/>
      <c r="CA397" s="259"/>
      <c r="CB397" s="259"/>
      <c r="CC397" s="259"/>
      <c r="CD397" s="259"/>
      <c r="CE397" s="259"/>
      <c r="CF397" s="259"/>
      <c r="CG397" s="259"/>
      <c r="CH397" s="259"/>
      <c r="CI397" s="259"/>
      <c r="CJ397" s="259"/>
      <c r="CK397" s="259"/>
      <c r="CL397" s="259"/>
      <c r="CM397" s="259"/>
      <c r="CN397" s="259"/>
      <c r="CO397" s="259"/>
      <c r="CP397" s="259"/>
      <c r="CQ397" s="259"/>
      <c r="CR397" s="259"/>
      <c r="CS397" s="259"/>
      <c r="CT397" s="259"/>
      <c r="CU397" s="259"/>
      <c r="CV397" s="259"/>
      <c r="CW397" s="259"/>
      <c r="CX397" s="259"/>
      <c r="CY397" s="259"/>
      <c r="CZ397" s="259"/>
      <c r="DA397" s="259"/>
      <c r="DB397" s="259"/>
      <c r="DC397" s="259"/>
      <c r="DD397" s="259"/>
      <c r="DE397" s="259"/>
      <c r="DF397" s="259"/>
      <c r="DG397" s="259"/>
      <c r="DH397" s="259"/>
      <c r="DI397" s="259"/>
      <c r="DJ397" s="259"/>
      <c r="DK397" s="259"/>
      <c r="DL397" s="259"/>
      <c r="DM397" s="259"/>
      <c r="DN397" s="259"/>
      <c r="DO397" s="259"/>
      <c r="DP397" s="259"/>
      <c r="DQ397" s="259"/>
      <c r="DR397" s="259"/>
      <c r="DS397" s="259"/>
      <c r="DT397" s="259"/>
      <c r="DU397" s="259"/>
      <c r="DV397" s="259"/>
      <c r="DW397" s="259"/>
      <c r="DX397" s="259"/>
      <c r="DY397" s="259"/>
      <c r="DZ397" s="259"/>
      <c r="EA397" s="259"/>
      <c r="EB397" s="259"/>
      <c r="EC397" s="259"/>
      <c r="ED397" s="259"/>
      <c r="EE397" s="259"/>
      <c r="EF397" s="259"/>
      <c r="EG397" s="259"/>
      <c r="EH397" s="259"/>
      <c r="EI397" s="259"/>
      <c r="EJ397" s="259"/>
      <c r="EK397" s="259"/>
      <c r="EL397" s="259"/>
      <c r="EM397" s="259"/>
      <c r="EN397" s="259"/>
      <c r="EO397" s="259"/>
      <c r="EP397" s="259"/>
      <c r="EQ397" s="259"/>
      <c r="ER397" s="259"/>
      <c r="ES397" s="259"/>
      <c r="ET397" s="259"/>
      <c r="EU397" s="259"/>
      <c r="EV397" s="259"/>
      <c r="EW397" s="259"/>
      <c r="EX397" s="259"/>
      <c r="EY397" s="259"/>
      <c r="EZ397" s="259"/>
      <c r="FA397" s="259"/>
      <c r="FB397" s="259"/>
      <c r="FC397" s="259"/>
      <c r="FD397" s="259"/>
      <c r="FE397" s="259"/>
      <c r="FF397" s="259"/>
      <c r="FG397" s="259"/>
      <c r="FH397" s="259"/>
      <c r="FI397" s="259"/>
      <c r="FJ397" s="259"/>
      <c r="FK397" s="259"/>
      <c r="FL397" s="259"/>
      <c r="FM397" s="259"/>
      <c r="FN397" s="259"/>
      <c r="FO397" s="259"/>
      <c r="FP397" s="259"/>
      <c r="FQ397" s="259"/>
      <c r="FR397" s="259"/>
      <c r="FS397" s="259"/>
      <c r="FT397" s="259"/>
      <c r="FU397" s="259"/>
      <c r="FV397" s="259"/>
      <c r="FW397" s="259"/>
      <c r="FX397" s="259"/>
      <c r="FY397" s="259"/>
      <c r="FZ397" s="259"/>
      <c r="GA397" s="259"/>
      <c r="GB397" s="259"/>
      <c r="GC397" s="259"/>
      <c r="GD397" s="259"/>
      <c r="GE397" s="259"/>
      <c r="GF397" s="259"/>
      <c r="GG397" s="259"/>
      <c r="GH397" s="259"/>
      <c r="GI397" s="259"/>
      <c r="GJ397" s="259"/>
      <c r="GK397" s="259"/>
      <c r="GL397" s="259"/>
      <c r="GM397" s="259"/>
      <c r="GN397" s="259"/>
      <c r="GO397" s="259"/>
      <c r="GP397" s="259"/>
      <c r="GQ397" s="259"/>
      <c r="GR397" s="259"/>
      <c r="GS397" s="259"/>
      <c r="GT397" s="259"/>
      <c r="GU397" s="259"/>
      <c r="GV397" s="259"/>
      <c r="GW397" s="259"/>
      <c r="GX397" s="259"/>
      <c r="GY397" s="259"/>
      <c r="GZ397" s="259"/>
      <c r="HA397" s="259"/>
      <c r="HB397" s="259"/>
      <c r="HC397" s="259"/>
      <c r="HD397" s="259"/>
      <c r="HE397" s="259"/>
      <c r="HF397" s="259"/>
      <c r="HG397" s="259"/>
      <c r="HH397" s="259"/>
      <c r="HI397" s="259"/>
      <c r="HJ397" s="259"/>
      <c r="HK397" s="259"/>
      <c r="HL397" s="259"/>
      <c r="HM397" s="259"/>
      <c r="HN397" s="259"/>
      <c r="HO397" s="259"/>
      <c r="HP397" s="259"/>
      <c r="HQ397" s="259"/>
      <c r="HR397" s="259"/>
      <c r="HS397" s="259"/>
      <c r="HT397" s="259"/>
      <c r="HU397" s="259"/>
      <c r="HV397" s="259"/>
      <c r="HW397" s="259"/>
      <c r="HX397" s="259"/>
      <c r="HY397" s="259"/>
      <c r="HZ397" s="259"/>
      <c r="IA397" s="259"/>
      <c r="IB397" s="259"/>
      <c r="IC397" s="259"/>
      <c r="ID397" s="259"/>
      <c r="IE397" s="259"/>
      <c r="IF397" s="259"/>
      <c r="IG397" s="259"/>
      <c r="IH397" s="259"/>
      <c r="II397" s="259"/>
      <c r="IJ397" s="259"/>
      <c r="IK397" s="259"/>
      <c r="IL397" s="259"/>
      <c r="IM397" s="259"/>
      <c r="IN397" s="259"/>
      <c r="IO397" s="259"/>
      <c r="IP397" s="259"/>
      <c r="IQ397" s="259"/>
      <c r="IR397" s="259"/>
      <c r="IS397" s="259"/>
      <c r="IT397" s="259"/>
      <c r="IU397" s="259"/>
      <c r="IV397" s="259"/>
      <c r="IW397" s="259"/>
      <c r="IX397" s="259"/>
      <c r="IY397" s="259"/>
      <c r="IZ397" s="259"/>
      <c r="JA397" s="259"/>
      <c r="JB397" s="259"/>
      <c r="JC397" s="259"/>
      <c r="JD397" s="259"/>
      <c r="JE397" s="259"/>
      <c r="JF397" s="259"/>
      <c r="JG397" s="259"/>
      <c r="JH397" s="259"/>
      <c r="JI397" s="259"/>
      <c r="JJ397" s="259"/>
      <c r="JK397" s="259"/>
      <c r="JL397" s="259"/>
      <c r="JM397" s="259"/>
      <c r="JN397" s="259"/>
      <c r="JO397" s="259"/>
      <c r="JP397" s="259"/>
      <c r="JQ397" s="259"/>
      <c r="JR397" s="259"/>
      <c r="JS397" s="259"/>
      <c r="JT397" s="259"/>
      <c r="JU397" s="259"/>
      <c r="JV397" s="259"/>
      <c r="JW397" s="259"/>
      <c r="JX397" s="259"/>
      <c r="JY397" s="259"/>
      <c r="JZ397" s="259"/>
      <c r="KA397" s="259"/>
      <c r="KB397" s="259"/>
      <c r="KC397" s="259"/>
      <c r="KD397" s="259"/>
      <c r="KE397" s="259"/>
      <c r="KF397" s="259"/>
      <c r="KG397" s="259"/>
      <c r="KH397" s="259"/>
      <c r="KI397" s="259"/>
      <c r="KJ397" s="259"/>
      <c r="KK397" s="259"/>
      <c r="KL397" s="259"/>
      <c r="KM397" s="259"/>
      <c r="KN397" s="259"/>
      <c r="KO397" s="259"/>
      <c r="KP397" s="259"/>
      <c r="KQ397" s="259"/>
      <c r="KR397" s="259"/>
      <c r="KS397" s="259"/>
      <c r="KT397" s="259"/>
      <c r="KU397" s="259"/>
      <c r="KV397" s="259"/>
      <c r="KW397" s="259"/>
      <c r="KX397" s="259"/>
      <c r="KY397" s="259"/>
      <c r="KZ397" s="259"/>
      <c r="LA397" s="259"/>
      <c r="LB397" s="259"/>
      <c r="LC397" s="259"/>
      <c r="LD397" s="259"/>
      <c r="LE397" s="259"/>
      <c r="LF397" s="259"/>
      <c r="LG397" s="259"/>
      <c r="LH397" s="259"/>
      <c r="LI397" s="259"/>
      <c r="LJ397" s="259"/>
      <c r="LK397" s="259"/>
      <c r="LL397" s="259"/>
      <c r="LM397" s="259"/>
      <c r="LN397" s="259"/>
      <c r="LO397" s="259"/>
      <c r="LP397" s="259"/>
      <c r="LQ397" s="259"/>
      <c r="LR397" s="259"/>
      <c r="LS397" s="259"/>
      <c r="LT397" s="259"/>
      <c r="LU397" s="259"/>
      <c r="LV397" s="259"/>
      <c r="LW397" s="259"/>
      <c r="LX397" s="259"/>
      <c r="LY397" s="259"/>
      <c r="LZ397" s="259"/>
      <c r="MA397" s="259"/>
      <c r="MB397" s="259"/>
      <c r="MC397" s="259"/>
      <c r="MD397" s="259"/>
      <c r="ME397" s="259"/>
      <c r="MF397" s="259"/>
      <c r="MG397" s="259"/>
      <c r="MH397" s="259"/>
      <c r="MI397" s="259"/>
      <c r="MJ397" s="259"/>
      <c r="MK397" s="259"/>
      <c r="ML397" s="259"/>
      <c r="MM397" s="259"/>
      <c r="MN397" s="259"/>
      <c r="MO397" s="259"/>
      <c r="MP397" s="259"/>
      <c r="MQ397" s="259"/>
      <c r="MR397" s="259"/>
      <c r="MS397" s="259"/>
      <c r="MT397" s="259"/>
      <c r="MU397" s="259"/>
      <c r="MV397" s="259"/>
      <c r="MW397" s="259"/>
      <c r="MX397" s="259"/>
      <c r="MY397" s="259"/>
      <c r="MZ397" s="259"/>
      <c r="NA397" s="259"/>
      <c r="NB397" s="259"/>
      <c r="NC397" s="259"/>
      <c r="ND397" s="259"/>
      <c r="NE397" s="259"/>
      <c r="NF397" s="259"/>
      <c r="NG397" s="259"/>
      <c r="NH397" s="259"/>
      <c r="NI397" s="259"/>
      <c r="NJ397" s="259"/>
      <c r="NK397" s="259"/>
      <c r="NL397" s="259"/>
      <c r="NM397" s="259"/>
      <c r="NN397" s="259"/>
      <c r="NO397" s="259"/>
      <c r="NP397" s="259"/>
      <c r="NQ397" s="259"/>
      <c r="NR397" s="259"/>
      <c r="NS397" s="259"/>
      <c r="NT397" s="259"/>
      <c r="NU397" s="259"/>
      <c r="NV397" s="259"/>
      <c r="NW397" s="259"/>
      <c r="NX397" s="259"/>
      <c r="NY397" s="259"/>
      <c r="NZ397" s="259"/>
      <c r="OA397" s="259"/>
      <c r="OB397" s="259"/>
      <c r="OC397" s="259"/>
      <c r="OD397" s="259"/>
      <c r="OE397" s="259"/>
      <c r="OF397" s="259"/>
      <c r="OG397" s="259"/>
      <c r="OH397" s="259"/>
      <c r="OI397" s="259"/>
      <c r="OJ397" s="259"/>
      <c r="OK397" s="259"/>
      <c r="OL397" s="259"/>
      <c r="OM397" s="259"/>
      <c r="ON397" s="259"/>
      <c r="OO397" s="259"/>
      <c r="OP397" s="259"/>
      <c r="OQ397" s="259"/>
      <c r="OR397" s="259"/>
      <c r="OS397" s="259"/>
      <c r="OT397" s="259"/>
      <c r="OU397" s="259"/>
      <c r="OV397" s="259"/>
      <c r="OW397" s="259"/>
      <c r="OX397" s="259"/>
      <c r="OY397" s="259"/>
      <c r="OZ397" s="259"/>
      <c r="PA397" s="259"/>
      <c r="PB397" s="259"/>
      <c r="PC397" s="259"/>
      <c r="PD397" s="259"/>
      <c r="PE397" s="259"/>
      <c r="PF397" s="259"/>
      <c r="PG397" s="259"/>
      <c r="PH397" s="259"/>
      <c r="PI397" s="259"/>
      <c r="PJ397" s="259"/>
      <c r="PK397" s="259"/>
      <c r="PL397" s="259"/>
      <c r="PM397" s="259"/>
      <c r="PN397" s="259"/>
      <c r="PO397" s="259"/>
      <c r="PP397" s="259"/>
      <c r="PQ397" s="259"/>
      <c r="PR397" s="259"/>
      <c r="PS397" s="259"/>
      <c r="PT397" s="259"/>
      <c r="PU397" s="259"/>
      <c r="PV397" s="259"/>
      <c r="PW397" s="259"/>
      <c r="PX397" s="259"/>
      <c r="PY397" s="259"/>
      <c r="PZ397" s="259"/>
      <c r="QA397" s="259"/>
      <c r="QB397" s="259"/>
      <c r="QC397" s="259"/>
      <c r="QD397" s="259"/>
      <c r="QE397" s="259"/>
      <c r="QF397" s="259"/>
      <c r="QG397" s="259"/>
      <c r="QH397" s="259"/>
      <c r="QI397" s="259"/>
      <c r="QJ397" s="259"/>
      <c r="QK397" s="259"/>
      <c r="QL397" s="259"/>
      <c r="QM397" s="259"/>
      <c r="QN397" s="259"/>
      <c r="QO397" s="259"/>
      <c r="QP397" s="259"/>
      <c r="QQ397" s="259"/>
      <c r="QR397" s="259"/>
      <c r="QS397" s="259"/>
      <c r="QT397" s="259"/>
      <c r="QU397" s="259"/>
      <c r="QV397" s="259"/>
      <c r="QW397" s="259"/>
      <c r="QX397" s="259"/>
      <c r="QY397" s="259"/>
      <c r="QZ397" s="259"/>
      <c r="RA397" s="259"/>
      <c r="RB397" s="259"/>
      <c r="RC397" s="259"/>
      <c r="RD397" s="259"/>
      <c r="RE397" s="259"/>
      <c r="RF397" s="259"/>
      <c r="RG397" s="259"/>
      <c r="RH397" s="259"/>
      <c r="RI397" s="259"/>
      <c r="RJ397" s="259"/>
      <c r="RK397" s="259"/>
      <c r="RL397" s="259"/>
      <c r="RM397" s="259"/>
      <c r="RN397" s="259"/>
      <c r="RO397" s="259"/>
      <c r="RP397" s="259"/>
      <c r="RQ397" s="259"/>
      <c r="RR397" s="259"/>
      <c r="RS397" s="259"/>
      <c r="RT397" s="259"/>
      <c r="RU397" s="259"/>
      <c r="RV397" s="259"/>
      <c r="RW397" s="259"/>
      <c r="RX397" s="259"/>
      <c r="RY397" s="259"/>
      <c r="RZ397" s="259"/>
      <c r="SA397" s="259"/>
      <c r="SB397" s="259"/>
      <c r="SC397" s="259"/>
      <c r="SD397" s="259"/>
      <c r="SE397" s="259"/>
      <c r="SF397" s="259"/>
      <c r="SG397" s="259"/>
      <c r="SH397" s="259"/>
      <c r="SI397" s="259"/>
      <c r="SJ397" s="259"/>
      <c r="SK397" s="259"/>
      <c r="SL397" s="259"/>
      <c r="SM397" s="259"/>
      <c r="SN397" s="259"/>
      <c r="SO397" s="259"/>
      <c r="SP397" s="259"/>
      <c r="SQ397" s="259"/>
      <c r="SR397" s="259"/>
      <c r="SS397" s="259"/>
      <c r="ST397" s="259"/>
      <c r="SU397" s="259"/>
      <c r="SV397" s="259"/>
      <c r="SW397" s="259"/>
      <c r="SX397" s="259"/>
      <c r="SY397" s="259"/>
      <c r="SZ397" s="259"/>
      <c r="TA397" s="259"/>
      <c r="TB397" s="259"/>
      <c r="TC397" s="259"/>
      <c r="TD397" s="259"/>
      <c r="TE397" s="259"/>
      <c r="TF397" s="259"/>
      <c r="TG397" s="259"/>
      <c r="TH397" s="259"/>
      <c r="TI397" s="259"/>
      <c r="TJ397" s="259"/>
      <c r="TK397" s="259"/>
      <c r="TL397" s="259"/>
      <c r="TM397" s="259"/>
      <c r="TN397" s="259"/>
      <c r="TO397" s="259"/>
      <c r="TP397" s="259"/>
      <c r="TQ397" s="259"/>
      <c r="TR397" s="259"/>
      <c r="TS397" s="259"/>
      <c r="TT397" s="259"/>
      <c r="TU397" s="259"/>
      <c r="TV397" s="259"/>
      <c r="TW397" s="259"/>
      <c r="TX397" s="259"/>
      <c r="TY397" s="259"/>
      <c r="TZ397" s="259"/>
      <c r="UA397" s="259"/>
      <c r="UB397" s="259"/>
      <c r="UC397" s="259"/>
      <c r="UD397" s="259"/>
      <c r="UE397" s="259"/>
      <c r="UF397" s="259"/>
      <c r="UG397" s="259"/>
      <c r="UH397" s="259"/>
      <c r="UI397" s="259"/>
      <c r="UJ397" s="259"/>
      <c r="UK397" s="259"/>
      <c r="UL397" s="259"/>
      <c r="UM397" s="259"/>
      <c r="UN397" s="259"/>
      <c r="UO397" s="259"/>
      <c r="UP397" s="259"/>
      <c r="UQ397" s="259"/>
      <c r="UR397" s="259"/>
      <c r="US397" s="259"/>
      <c r="UT397" s="259"/>
      <c r="UU397" s="259"/>
      <c r="UV397" s="259"/>
      <c r="UW397" s="259"/>
      <c r="UX397" s="259"/>
      <c r="UY397" s="259"/>
      <c r="UZ397" s="259"/>
      <c r="VA397" s="259"/>
      <c r="VB397" s="259"/>
      <c r="VC397" s="259"/>
      <c r="VD397" s="259"/>
      <c r="VE397" s="259"/>
      <c r="VF397" s="259"/>
      <c r="VG397" s="259"/>
      <c r="VH397" s="259"/>
      <c r="VI397" s="259"/>
      <c r="VJ397" s="259"/>
      <c r="VK397" s="259"/>
      <c r="VL397" s="259"/>
      <c r="VM397" s="259"/>
      <c r="VN397" s="259"/>
      <c r="VO397" s="259"/>
      <c r="VP397" s="259"/>
      <c r="VQ397" s="259"/>
      <c r="VR397" s="259"/>
      <c r="VS397" s="259"/>
      <c r="VT397" s="259"/>
      <c r="VU397" s="259"/>
      <c r="VV397" s="259"/>
      <c r="VW397" s="259"/>
      <c r="VX397" s="259"/>
      <c r="VY397" s="259"/>
      <c r="VZ397" s="259"/>
      <c r="WA397" s="259"/>
      <c r="WB397" s="259"/>
      <c r="WC397" s="259"/>
      <c r="WD397" s="259"/>
      <c r="WE397" s="259"/>
      <c r="WF397" s="259"/>
      <c r="WG397" s="259"/>
      <c r="WH397" s="259"/>
      <c r="WI397" s="259"/>
      <c r="WJ397" s="259"/>
      <c r="WK397" s="259"/>
      <c r="WL397" s="259"/>
      <c r="WM397" s="259"/>
      <c r="WN397" s="259"/>
      <c r="WO397" s="259"/>
      <c r="WP397" s="259"/>
      <c r="WQ397" s="259"/>
      <c r="WR397" s="259"/>
      <c r="WS397" s="259"/>
      <c r="WT397" s="259"/>
      <c r="WU397" s="259"/>
      <c r="WV397" s="259"/>
      <c r="WW397" s="259"/>
      <c r="WX397" s="259"/>
      <c r="WY397" s="259"/>
      <c r="WZ397" s="259"/>
      <c r="XA397" s="259"/>
      <c r="XB397" s="259"/>
      <c r="XC397" s="259"/>
      <c r="XD397" s="259"/>
      <c r="XE397" s="259"/>
      <c r="XF397" s="259"/>
      <c r="XG397" s="259"/>
      <c r="XH397" s="259"/>
      <c r="XI397" s="259"/>
      <c r="XJ397" s="259"/>
      <c r="XK397" s="259"/>
      <c r="XL397" s="259"/>
      <c r="XM397" s="259"/>
      <c r="XN397" s="259"/>
      <c r="XO397" s="259"/>
      <c r="XP397" s="259"/>
      <c r="XQ397" s="259"/>
      <c r="XR397" s="259"/>
      <c r="XS397" s="259"/>
      <c r="XT397" s="259"/>
      <c r="XU397" s="259"/>
      <c r="XV397" s="259"/>
      <c r="XW397" s="259"/>
      <c r="XX397" s="259"/>
      <c r="XY397" s="259"/>
      <c r="XZ397" s="259"/>
      <c r="YA397" s="259"/>
      <c r="YB397" s="259"/>
      <c r="YC397" s="259"/>
      <c r="YD397" s="259"/>
      <c r="YE397" s="259"/>
      <c r="YF397" s="259"/>
      <c r="YG397" s="259"/>
      <c r="YH397" s="259"/>
      <c r="YI397" s="259"/>
      <c r="YJ397" s="259"/>
      <c r="YK397" s="259"/>
      <c r="YL397" s="259"/>
      <c r="YM397" s="259"/>
      <c r="YN397" s="259"/>
      <c r="YO397" s="259"/>
      <c r="YP397" s="259"/>
      <c r="YQ397" s="259"/>
      <c r="YR397" s="259"/>
      <c r="YS397" s="259"/>
      <c r="YT397" s="259"/>
      <c r="YU397" s="259"/>
      <c r="YV397" s="259"/>
      <c r="YW397" s="259"/>
      <c r="YX397" s="259"/>
      <c r="YY397" s="259"/>
      <c r="YZ397" s="259"/>
      <c r="ZA397" s="259"/>
      <c r="ZB397" s="259"/>
      <c r="ZC397" s="259"/>
      <c r="ZD397" s="259"/>
      <c r="ZE397" s="259"/>
      <c r="ZF397" s="259"/>
      <c r="ZG397" s="259"/>
      <c r="ZH397" s="259"/>
      <c r="ZI397" s="259"/>
      <c r="ZJ397" s="259"/>
      <c r="ZK397" s="259"/>
      <c r="ZL397" s="259"/>
      <c r="ZM397" s="259"/>
      <c r="ZN397" s="259"/>
      <c r="ZO397" s="259"/>
      <c r="ZP397" s="259"/>
      <c r="ZQ397" s="259"/>
      <c r="ZR397" s="259"/>
      <c r="ZS397" s="259"/>
      <c r="ZT397" s="259"/>
      <c r="ZU397" s="259"/>
      <c r="ZV397" s="259"/>
      <c r="ZW397" s="259"/>
      <c r="ZX397" s="259"/>
      <c r="ZY397" s="259"/>
      <c r="ZZ397" s="259"/>
      <c r="AAA397" s="259"/>
      <c r="AAB397" s="259"/>
      <c r="AAC397" s="259"/>
      <c r="AAD397" s="259"/>
      <c r="AAE397" s="259"/>
      <c r="AAF397" s="259"/>
      <c r="AAG397" s="259"/>
      <c r="AAH397" s="259"/>
      <c r="AAI397" s="259"/>
      <c r="AAJ397" s="259"/>
      <c r="AAK397" s="259"/>
      <c r="AAL397" s="259"/>
      <c r="AAM397" s="259"/>
      <c r="AAN397" s="259"/>
      <c r="AAO397" s="259"/>
      <c r="AAP397" s="259"/>
      <c r="AAQ397" s="259"/>
      <c r="AAR397" s="259"/>
      <c r="AAS397" s="259"/>
      <c r="AAT397" s="259"/>
      <c r="AAU397" s="259"/>
      <c r="AAV397" s="259"/>
      <c r="AAW397" s="259"/>
      <c r="AAX397" s="259"/>
      <c r="AAY397" s="259"/>
      <c r="AAZ397" s="259"/>
      <c r="ABA397" s="259"/>
      <c r="ABB397" s="259"/>
      <c r="ABC397" s="259"/>
      <c r="ABD397" s="259"/>
      <c r="ABE397" s="259"/>
      <c r="ABF397" s="259"/>
      <c r="ABG397" s="259"/>
      <c r="ABH397" s="259"/>
      <c r="ABI397" s="259"/>
      <c r="ABJ397" s="259"/>
      <c r="ABK397" s="259"/>
      <c r="ABL397" s="259"/>
      <c r="ABM397" s="259"/>
      <c r="ABN397" s="259"/>
      <c r="ABO397" s="259"/>
      <c r="ABP397" s="259"/>
      <c r="ABQ397" s="259"/>
      <c r="ABR397" s="259"/>
      <c r="ABS397" s="259"/>
      <c r="ABT397" s="259"/>
      <c r="ABU397" s="259"/>
      <c r="ABV397" s="259"/>
      <c r="ABW397" s="259"/>
      <c r="ABX397" s="259"/>
      <c r="ABY397" s="259"/>
      <c r="ABZ397" s="259"/>
      <c r="ACA397" s="259"/>
      <c r="ACB397" s="259"/>
      <c r="ACC397" s="259"/>
      <c r="ACD397" s="259"/>
      <c r="ACE397" s="259"/>
      <c r="ACF397" s="259"/>
      <c r="ACG397" s="259"/>
      <c r="ACH397" s="259"/>
      <c r="ACI397" s="259"/>
      <c r="ACJ397" s="259"/>
      <c r="ACK397" s="259"/>
      <c r="ACL397" s="259"/>
      <c r="ACM397" s="259"/>
      <c r="ACN397" s="259"/>
      <c r="ACO397" s="259"/>
      <c r="ACP397" s="259"/>
      <c r="ACQ397" s="259"/>
      <c r="ACR397" s="259"/>
      <c r="ACS397" s="259"/>
      <c r="ACT397" s="259"/>
      <c r="ACU397" s="259"/>
      <c r="ACV397" s="259"/>
      <c r="ACW397" s="259"/>
      <c r="ACX397" s="259"/>
      <c r="ACY397" s="259"/>
      <c r="ACZ397" s="259"/>
      <c r="ADA397" s="259"/>
      <c r="ADB397" s="259"/>
      <c r="ADC397" s="259"/>
      <c r="ADD397" s="259"/>
      <c r="ADE397" s="259"/>
      <c r="ADF397" s="259"/>
      <c r="ADG397" s="259"/>
      <c r="ADH397" s="259"/>
      <c r="ADI397" s="259"/>
      <c r="ADJ397" s="259"/>
      <c r="ADK397" s="259"/>
      <c r="ADL397" s="259"/>
      <c r="ADM397" s="259"/>
      <c r="ADN397" s="259"/>
      <c r="ADO397" s="259"/>
      <c r="ADP397" s="259"/>
      <c r="ADQ397" s="259"/>
      <c r="ADR397" s="259"/>
      <c r="ADS397" s="259"/>
      <c r="ADT397" s="259"/>
      <c r="ADU397" s="259"/>
      <c r="ADV397" s="259"/>
      <c r="ADW397" s="259"/>
      <c r="ADX397" s="259"/>
      <c r="ADY397" s="259"/>
      <c r="ADZ397" s="259"/>
      <c r="AEA397" s="259"/>
      <c r="AEB397" s="259"/>
      <c r="AEC397" s="259"/>
      <c r="AED397" s="259"/>
      <c r="AEE397" s="259"/>
      <c r="AEF397" s="259"/>
      <c r="AEG397" s="259"/>
      <c r="AEH397" s="259"/>
      <c r="AEI397" s="259"/>
      <c r="AEJ397" s="259"/>
      <c r="AEK397" s="259"/>
      <c r="AEL397" s="259"/>
      <c r="AEM397" s="259"/>
      <c r="AEN397" s="259"/>
      <c r="AEO397" s="259"/>
      <c r="AEP397" s="259"/>
      <c r="AEQ397" s="259"/>
      <c r="AER397" s="259"/>
      <c r="AES397" s="259"/>
      <c r="AET397" s="259"/>
      <c r="AEU397" s="259"/>
      <c r="AEV397" s="259"/>
      <c r="AEW397" s="259"/>
      <c r="AEX397" s="259"/>
      <c r="AEY397" s="259"/>
      <c r="AEZ397" s="259"/>
      <c r="AFA397" s="259"/>
      <c r="AFB397" s="259"/>
      <c r="AFC397" s="259"/>
      <c r="AFD397" s="259"/>
      <c r="AFE397" s="259"/>
      <c r="AFF397" s="259"/>
      <c r="AFG397" s="259"/>
      <c r="AFH397" s="259"/>
      <c r="AFI397" s="259"/>
      <c r="AFJ397" s="259"/>
      <c r="AFK397" s="259"/>
      <c r="AFL397" s="259"/>
      <c r="AFM397" s="259"/>
      <c r="AFN397" s="259"/>
      <c r="AFO397" s="259"/>
      <c r="AFP397" s="259"/>
      <c r="AFQ397" s="259"/>
      <c r="AFR397" s="259"/>
      <c r="AFS397" s="259"/>
      <c r="AFT397" s="259"/>
      <c r="AFU397" s="259"/>
      <c r="AFV397" s="259"/>
      <c r="AFW397" s="259"/>
      <c r="AFX397" s="259"/>
      <c r="AFY397" s="259"/>
      <c r="AFZ397" s="259"/>
      <c r="AGA397" s="259"/>
      <c r="AGB397" s="259"/>
      <c r="AGC397" s="259"/>
      <c r="AGD397" s="259"/>
      <c r="AGE397" s="259"/>
      <c r="AGF397" s="259"/>
      <c r="AGG397" s="259"/>
      <c r="AGH397" s="259"/>
      <c r="AGI397" s="259"/>
      <c r="AGJ397" s="259"/>
      <c r="AGK397" s="259"/>
      <c r="AGL397" s="259"/>
      <c r="AGM397" s="259"/>
      <c r="AGN397" s="259"/>
      <c r="AGO397" s="259"/>
      <c r="AGP397" s="259"/>
      <c r="AGQ397" s="259"/>
      <c r="AGR397" s="259"/>
      <c r="AGS397" s="259"/>
      <c r="AGT397" s="259"/>
      <c r="AGU397" s="259"/>
      <c r="AGV397" s="259"/>
      <c r="AGW397" s="259"/>
      <c r="AGX397" s="259"/>
      <c r="AGY397" s="259"/>
      <c r="AGZ397" s="259"/>
      <c r="AHA397" s="259"/>
      <c r="AHB397" s="259"/>
      <c r="AHC397" s="259"/>
      <c r="AHD397" s="259"/>
      <c r="AHE397" s="259"/>
      <c r="AHF397" s="259"/>
      <c r="AHG397" s="259"/>
      <c r="AHH397" s="259"/>
      <c r="AHI397" s="259"/>
      <c r="AHJ397" s="259"/>
      <c r="AHK397" s="259"/>
      <c r="AHL397" s="259"/>
      <c r="AHM397" s="259"/>
      <c r="AHN397" s="259"/>
      <c r="AHO397" s="259"/>
      <c r="AHP397" s="259"/>
      <c r="AHQ397" s="259"/>
      <c r="AHR397" s="259"/>
      <c r="AHS397" s="259"/>
      <c r="AHT397" s="259"/>
      <c r="AHU397" s="259"/>
      <c r="AHV397" s="259"/>
      <c r="AHW397" s="259"/>
      <c r="AHX397" s="259"/>
      <c r="AHY397" s="259"/>
      <c r="AHZ397" s="259"/>
      <c r="AIA397" s="259"/>
      <c r="AIB397" s="259"/>
      <c r="AIC397" s="259"/>
      <c r="AID397" s="259"/>
      <c r="AIE397" s="259"/>
      <c r="AIF397" s="259"/>
      <c r="AIG397" s="259"/>
      <c r="AIH397" s="259"/>
      <c r="AII397" s="259"/>
      <c r="AIJ397" s="259"/>
      <c r="AIK397" s="259"/>
      <c r="AIL397" s="259"/>
      <c r="AIM397" s="259"/>
      <c r="AIN397" s="259"/>
      <c r="AIO397" s="259"/>
      <c r="AIP397" s="259"/>
      <c r="AIQ397" s="259"/>
      <c r="AIR397" s="259"/>
      <c r="AIS397" s="259"/>
      <c r="AIT397" s="259"/>
      <c r="AIU397" s="259"/>
      <c r="AIV397" s="259"/>
      <c r="AIW397" s="259"/>
      <c r="AIX397" s="259"/>
      <c r="AIY397" s="259"/>
      <c r="AIZ397" s="259"/>
      <c r="AJA397" s="259"/>
      <c r="AJB397" s="259"/>
      <c r="AJC397" s="259"/>
      <c r="AJD397" s="259"/>
      <c r="AJE397" s="259"/>
      <c r="AJF397" s="259"/>
      <c r="AJG397" s="259"/>
      <c r="AJH397" s="259"/>
      <c r="AJI397" s="259"/>
      <c r="AJJ397" s="259"/>
      <c r="AJK397" s="259"/>
      <c r="AJL397" s="259"/>
      <c r="AJM397" s="259"/>
      <c r="AJN397" s="259"/>
      <c r="AJO397" s="259"/>
      <c r="AJP397" s="259"/>
      <c r="AJQ397" s="259"/>
      <c r="AJR397" s="259"/>
      <c r="AJS397" s="259"/>
      <c r="AJT397" s="259"/>
      <c r="AJU397" s="259"/>
      <c r="AJV397" s="259"/>
      <c r="AJW397" s="259"/>
      <c r="AJX397" s="259"/>
      <c r="AJY397" s="259"/>
      <c r="AJZ397" s="259"/>
      <c r="AKA397" s="259"/>
      <c r="AKB397" s="259"/>
      <c r="AKC397" s="259"/>
      <c r="AKD397" s="259"/>
      <c r="AKE397" s="259"/>
      <c r="AKF397" s="259"/>
      <c r="AKG397" s="259"/>
      <c r="AKH397" s="259"/>
      <c r="AKI397" s="259"/>
      <c r="AKJ397" s="259"/>
      <c r="AKK397" s="259"/>
      <c r="AKL397" s="259"/>
      <c r="AKM397" s="259"/>
      <c r="AKN397" s="259"/>
      <c r="AKO397" s="259"/>
      <c r="AKP397" s="259"/>
      <c r="AKQ397" s="259"/>
      <c r="AKR397" s="259"/>
      <c r="AKS397" s="259"/>
      <c r="AKT397" s="259"/>
      <c r="AKU397" s="259"/>
      <c r="AKV397" s="259"/>
      <c r="AKW397" s="259"/>
      <c r="AKX397" s="259"/>
      <c r="AKY397" s="259"/>
      <c r="AKZ397" s="259"/>
      <c r="ALA397" s="259"/>
      <c r="ALB397" s="259"/>
      <c r="ALC397" s="259"/>
      <c r="ALD397" s="259"/>
      <c r="ALE397" s="259"/>
      <c r="ALF397" s="259"/>
      <c r="ALG397" s="259"/>
      <c r="ALH397" s="259"/>
      <c r="ALI397" s="259"/>
      <c r="ALJ397" s="259"/>
      <c r="ALK397" s="259"/>
      <c r="ALL397" s="259"/>
      <c r="ALM397" s="259"/>
      <c r="ALN397" s="259"/>
      <c r="ALO397" s="259"/>
      <c r="ALP397" s="259"/>
      <c r="ALQ397" s="259"/>
      <c r="ALR397" s="259"/>
      <c r="ALS397" s="259"/>
      <c r="ALT397" s="259"/>
      <c r="ALU397" s="259"/>
      <c r="ALV397" s="259"/>
      <c r="ALW397" s="259"/>
      <c r="ALX397" s="259"/>
      <c r="ALY397" s="259"/>
      <c r="ALZ397" s="259"/>
      <c r="AMA397" s="259"/>
      <c r="AMB397" s="259"/>
      <c r="AMC397" s="259"/>
      <c r="AMD397" s="259"/>
      <c r="AME397" s="259"/>
      <c r="AMF397" s="259"/>
      <c r="AMG397" s="259"/>
      <c r="AMH397" s="259"/>
      <c r="AMI397" s="259"/>
      <c r="AMJ397" s="259"/>
    </row>
    <row r="398" spans="1:1024" s="258" customFormat="1" ht="16.350000000000001" customHeight="1">
      <c r="A398" s="477"/>
      <c r="B398" s="259"/>
      <c r="C398" s="259"/>
      <c r="D398" s="259"/>
      <c r="E398" s="259"/>
      <c r="F398" s="259"/>
      <c r="G398" s="259"/>
      <c r="H398" s="259"/>
      <c r="I398" s="259"/>
      <c r="J398" s="259"/>
      <c r="K398" s="259"/>
      <c r="L398" s="259"/>
      <c r="M398" s="259"/>
      <c r="N398" s="259"/>
      <c r="O398" s="259"/>
      <c r="P398" s="259"/>
      <c r="Q398" s="259"/>
      <c r="R398" s="269"/>
      <c r="S398" s="259"/>
      <c r="T398" s="259"/>
      <c r="U398" s="259"/>
      <c r="V398" s="259"/>
      <c r="W398" s="259"/>
      <c r="X398" s="259"/>
      <c r="Y398" s="259"/>
      <c r="Z398" s="259"/>
      <c r="AA398" s="259"/>
      <c r="AB398" s="259"/>
      <c r="AC398" s="259"/>
      <c r="AD398" s="259"/>
      <c r="AE398" s="259"/>
      <c r="AF398" s="259"/>
      <c r="AG398" s="259"/>
      <c r="AH398" s="259"/>
      <c r="AI398" s="259"/>
      <c r="AJ398" s="259"/>
      <c r="AK398" s="259"/>
      <c r="AL398" s="259"/>
      <c r="AM398" s="259"/>
      <c r="AN398" s="259"/>
      <c r="AO398" s="259"/>
      <c r="AP398" s="259"/>
      <c r="AQ398" s="259"/>
      <c r="AR398" s="259"/>
      <c r="AS398" s="259"/>
      <c r="AT398" s="259"/>
      <c r="AU398" s="259"/>
      <c r="AV398" s="259"/>
      <c r="AW398" s="259"/>
      <c r="AX398" s="259"/>
      <c r="AY398" s="259"/>
      <c r="AZ398" s="259"/>
      <c r="BA398" s="259"/>
      <c r="BB398" s="259"/>
      <c r="BC398" s="259"/>
      <c r="BD398" s="259"/>
      <c r="BE398" s="259"/>
      <c r="BF398" s="259"/>
      <c r="BG398" s="259"/>
      <c r="BH398" s="259"/>
      <c r="BI398" s="259"/>
      <c r="BJ398" s="259"/>
      <c r="BK398" s="259"/>
      <c r="BL398" s="259"/>
      <c r="BM398" s="259"/>
      <c r="BN398" s="259"/>
      <c r="BO398" s="259"/>
      <c r="BP398" s="259"/>
      <c r="BQ398" s="259"/>
      <c r="BR398" s="259"/>
      <c r="BS398" s="259"/>
      <c r="BT398" s="259"/>
      <c r="BU398" s="259"/>
      <c r="BV398" s="259"/>
      <c r="BW398" s="259"/>
      <c r="BX398" s="259"/>
      <c r="BY398" s="259"/>
      <c r="BZ398" s="259"/>
      <c r="CA398" s="259"/>
      <c r="CB398" s="259"/>
      <c r="CC398" s="259"/>
      <c r="CD398" s="259"/>
      <c r="CE398" s="259"/>
      <c r="CF398" s="259"/>
      <c r="CG398" s="259"/>
      <c r="CH398" s="259"/>
      <c r="CI398" s="259"/>
      <c r="CJ398" s="259"/>
      <c r="CK398" s="259"/>
      <c r="CL398" s="259"/>
      <c r="CM398" s="259"/>
      <c r="CN398" s="259"/>
      <c r="CO398" s="259"/>
      <c r="CP398" s="259"/>
      <c r="CQ398" s="259"/>
      <c r="CR398" s="259"/>
      <c r="CS398" s="259"/>
      <c r="CT398" s="259"/>
      <c r="CU398" s="259"/>
      <c r="CV398" s="259"/>
      <c r="CW398" s="259"/>
      <c r="CX398" s="259"/>
      <c r="CY398" s="259"/>
      <c r="CZ398" s="259"/>
      <c r="DA398" s="259"/>
      <c r="DB398" s="259"/>
      <c r="DC398" s="259"/>
      <c r="DD398" s="259"/>
      <c r="DE398" s="259"/>
      <c r="DF398" s="259"/>
      <c r="DG398" s="259"/>
      <c r="DH398" s="259"/>
      <c r="DI398" s="259"/>
      <c r="DJ398" s="259"/>
      <c r="DK398" s="259"/>
      <c r="DL398" s="259"/>
      <c r="DM398" s="259"/>
      <c r="DN398" s="259"/>
      <c r="DO398" s="259"/>
      <c r="DP398" s="259"/>
      <c r="DQ398" s="259"/>
      <c r="DR398" s="259"/>
      <c r="DS398" s="259"/>
      <c r="DT398" s="259"/>
      <c r="DU398" s="259"/>
      <c r="DV398" s="259"/>
      <c r="DW398" s="259"/>
      <c r="DX398" s="259"/>
      <c r="DY398" s="259"/>
      <c r="DZ398" s="259"/>
      <c r="EA398" s="259"/>
      <c r="EB398" s="259"/>
      <c r="EC398" s="259"/>
      <c r="ED398" s="259"/>
      <c r="EE398" s="259"/>
      <c r="EF398" s="259"/>
      <c r="EG398" s="259"/>
      <c r="EH398" s="259"/>
      <c r="EI398" s="259"/>
      <c r="EJ398" s="259"/>
      <c r="EK398" s="259"/>
      <c r="EL398" s="259"/>
      <c r="EM398" s="259"/>
      <c r="EN398" s="259"/>
      <c r="EO398" s="259"/>
      <c r="EP398" s="259"/>
      <c r="EQ398" s="259"/>
      <c r="ER398" s="259"/>
      <c r="ES398" s="259"/>
      <c r="ET398" s="259"/>
      <c r="EU398" s="259"/>
      <c r="EV398" s="259"/>
      <c r="EW398" s="259"/>
      <c r="EX398" s="259"/>
      <c r="EY398" s="259"/>
      <c r="EZ398" s="259"/>
      <c r="FA398" s="259"/>
      <c r="FB398" s="259"/>
      <c r="FC398" s="259"/>
      <c r="FD398" s="259"/>
      <c r="FE398" s="259"/>
      <c r="FF398" s="259"/>
      <c r="FG398" s="259"/>
      <c r="FH398" s="259"/>
      <c r="FI398" s="259"/>
      <c r="FJ398" s="259"/>
      <c r="FK398" s="259"/>
      <c r="FL398" s="259"/>
      <c r="FM398" s="259"/>
      <c r="FN398" s="259"/>
      <c r="FO398" s="259"/>
      <c r="FP398" s="259"/>
      <c r="FQ398" s="259"/>
      <c r="FR398" s="259"/>
      <c r="FS398" s="259"/>
      <c r="FT398" s="259"/>
      <c r="FU398" s="259"/>
      <c r="FV398" s="259"/>
      <c r="FW398" s="259"/>
      <c r="FX398" s="259"/>
      <c r="FY398" s="259"/>
      <c r="FZ398" s="259"/>
      <c r="GA398" s="259"/>
      <c r="GB398" s="259"/>
      <c r="GC398" s="259"/>
      <c r="GD398" s="259"/>
      <c r="GE398" s="259"/>
      <c r="GF398" s="259"/>
      <c r="GG398" s="259"/>
      <c r="GH398" s="259"/>
      <c r="GI398" s="259"/>
      <c r="GJ398" s="259"/>
      <c r="GK398" s="259"/>
      <c r="GL398" s="259"/>
      <c r="GM398" s="259"/>
      <c r="GN398" s="259"/>
      <c r="GO398" s="259"/>
      <c r="GP398" s="259"/>
      <c r="GQ398" s="259"/>
      <c r="GR398" s="259"/>
      <c r="GS398" s="259"/>
      <c r="GT398" s="259"/>
      <c r="GU398" s="259"/>
      <c r="GV398" s="259"/>
      <c r="GW398" s="259"/>
      <c r="GX398" s="259"/>
      <c r="GY398" s="259"/>
      <c r="GZ398" s="259"/>
      <c r="HA398" s="259"/>
      <c r="HB398" s="259"/>
      <c r="HC398" s="259"/>
      <c r="HD398" s="259"/>
      <c r="HE398" s="259"/>
      <c r="HF398" s="259"/>
      <c r="HG398" s="259"/>
      <c r="HH398" s="259"/>
      <c r="HI398" s="259"/>
      <c r="HJ398" s="259"/>
      <c r="HK398" s="259"/>
      <c r="HL398" s="259"/>
      <c r="HM398" s="259"/>
      <c r="HN398" s="259"/>
      <c r="HO398" s="259"/>
      <c r="HP398" s="259"/>
      <c r="HQ398" s="259"/>
      <c r="HR398" s="259"/>
      <c r="HS398" s="259"/>
      <c r="HT398" s="259"/>
      <c r="HU398" s="259"/>
      <c r="HV398" s="259"/>
      <c r="HW398" s="259"/>
      <c r="HX398" s="259"/>
      <c r="HY398" s="259"/>
      <c r="HZ398" s="259"/>
      <c r="IA398" s="259"/>
      <c r="IB398" s="259"/>
      <c r="IC398" s="259"/>
      <c r="ID398" s="259"/>
      <c r="IE398" s="259"/>
      <c r="IF398" s="259"/>
      <c r="IG398" s="259"/>
      <c r="IH398" s="259"/>
      <c r="II398" s="259"/>
      <c r="IJ398" s="259"/>
      <c r="IK398" s="259"/>
      <c r="IL398" s="259"/>
      <c r="IM398" s="259"/>
      <c r="IN398" s="259"/>
      <c r="IO398" s="259"/>
      <c r="IP398" s="259"/>
      <c r="IQ398" s="259"/>
      <c r="IR398" s="259"/>
      <c r="IS398" s="259"/>
      <c r="IT398" s="259"/>
      <c r="IU398" s="259"/>
      <c r="IV398" s="259"/>
      <c r="IW398" s="259"/>
      <c r="IX398" s="259"/>
      <c r="IY398" s="259"/>
      <c r="IZ398" s="259"/>
      <c r="JA398" s="259"/>
      <c r="JB398" s="259"/>
      <c r="JC398" s="259"/>
      <c r="JD398" s="259"/>
      <c r="JE398" s="259"/>
      <c r="JF398" s="259"/>
      <c r="JG398" s="259"/>
      <c r="JH398" s="259"/>
      <c r="JI398" s="259"/>
      <c r="JJ398" s="259"/>
      <c r="JK398" s="259"/>
      <c r="JL398" s="259"/>
      <c r="JM398" s="259"/>
      <c r="JN398" s="259"/>
      <c r="JO398" s="259"/>
      <c r="JP398" s="259"/>
      <c r="JQ398" s="259"/>
      <c r="JR398" s="259"/>
      <c r="JS398" s="259"/>
      <c r="JT398" s="259"/>
      <c r="JU398" s="259"/>
      <c r="JV398" s="259"/>
      <c r="JW398" s="259"/>
      <c r="JX398" s="259"/>
      <c r="JY398" s="259"/>
      <c r="JZ398" s="259"/>
      <c r="KA398" s="259"/>
      <c r="KB398" s="259"/>
      <c r="KC398" s="259"/>
      <c r="KD398" s="259"/>
      <c r="KE398" s="259"/>
      <c r="KF398" s="259"/>
      <c r="KG398" s="259"/>
      <c r="KH398" s="259"/>
      <c r="KI398" s="259"/>
      <c r="KJ398" s="259"/>
      <c r="KK398" s="259"/>
      <c r="KL398" s="259"/>
      <c r="KM398" s="259"/>
      <c r="KN398" s="259"/>
      <c r="KO398" s="259"/>
      <c r="KP398" s="259"/>
      <c r="KQ398" s="259"/>
      <c r="KR398" s="259"/>
      <c r="KS398" s="259"/>
      <c r="KT398" s="259"/>
      <c r="KU398" s="259"/>
      <c r="KV398" s="259"/>
      <c r="KW398" s="259"/>
      <c r="KX398" s="259"/>
      <c r="KY398" s="259"/>
      <c r="KZ398" s="259"/>
      <c r="LA398" s="259"/>
      <c r="LB398" s="259"/>
      <c r="LC398" s="259"/>
      <c r="LD398" s="259"/>
      <c r="LE398" s="259"/>
      <c r="LF398" s="259"/>
      <c r="LG398" s="259"/>
      <c r="LH398" s="259"/>
      <c r="LI398" s="259"/>
      <c r="LJ398" s="259"/>
      <c r="LK398" s="259"/>
      <c r="LL398" s="259"/>
      <c r="LM398" s="259"/>
      <c r="LN398" s="259"/>
      <c r="LO398" s="259"/>
      <c r="LP398" s="259"/>
      <c r="LQ398" s="259"/>
      <c r="LR398" s="259"/>
      <c r="LS398" s="259"/>
      <c r="LT398" s="259"/>
      <c r="LU398" s="259"/>
      <c r="LV398" s="259"/>
      <c r="LW398" s="259"/>
      <c r="LX398" s="259"/>
      <c r="LY398" s="259"/>
      <c r="LZ398" s="259"/>
      <c r="MA398" s="259"/>
      <c r="MB398" s="259"/>
      <c r="MC398" s="259"/>
      <c r="MD398" s="259"/>
      <c r="ME398" s="259"/>
      <c r="MF398" s="259"/>
      <c r="MG398" s="259"/>
      <c r="MH398" s="259"/>
      <c r="MI398" s="259"/>
      <c r="MJ398" s="259"/>
      <c r="MK398" s="259"/>
      <c r="ML398" s="259"/>
      <c r="MM398" s="259"/>
      <c r="MN398" s="259"/>
      <c r="MO398" s="259"/>
      <c r="MP398" s="259"/>
      <c r="MQ398" s="259"/>
      <c r="MR398" s="259"/>
      <c r="MS398" s="259"/>
      <c r="MT398" s="259"/>
      <c r="MU398" s="259"/>
      <c r="MV398" s="259"/>
      <c r="MW398" s="259"/>
      <c r="MX398" s="259"/>
      <c r="MY398" s="259"/>
      <c r="MZ398" s="259"/>
      <c r="NA398" s="259"/>
      <c r="NB398" s="259"/>
      <c r="NC398" s="259"/>
      <c r="ND398" s="259"/>
      <c r="NE398" s="259"/>
      <c r="NF398" s="259"/>
      <c r="NG398" s="259"/>
      <c r="NH398" s="259"/>
      <c r="NI398" s="259"/>
      <c r="NJ398" s="259"/>
      <c r="NK398" s="259"/>
      <c r="NL398" s="259"/>
      <c r="NM398" s="259"/>
      <c r="NN398" s="259"/>
      <c r="NO398" s="259"/>
      <c r="NP398" s="259"/>
      <c r="NQ398" s="259"/>
      <c r="NR398" s="259"/>
      <c r="NS398" s="259"/>
      <c r="NT398" s="259"/>
      <c r="NU398" s="259"/>
      <c r="NV398" s="259"/>
      <c r="NW398" s="259"/>
      <c r="NX398" s="259"/>
      <c r="NY398" s="259"/>
      <c r="NZ398" s="259"/>
      <c r="OA398" s="259"/>
      <c r="OB398" s="259"/>
      <c r="OC398" s="259"/>
      <c r="OD398" s="259"/>
      <c r="OE398" s="259"/>
      <c r="OF398" s="259"/>
      <c r="OG398" s="259"/>
      <c r="OH398" s="259"/>
      <c r="OI398" s="259"/>
      <c r="OJ398" s="259"/>
      <c r="OK398" s="259"/>
      <c r="OL398" s="259"/>
      <c r="OM398" s="259"/>
      <c r="ON398" s="259"/>
      <c r="OO398" s="259"/>
      <c r="OP398" s="259"/>
      <c r="OQ398" s="259"/>
      <c r="OR398" s="259"/>
      <c r="OS398" s="259"/>
      <c r="OT398" s="259"/>
      <c r="OU398" s="259"/>
      <c r="OV398" s="259"/>
      <c r="OW398" s="259"/>
      <c r="OX398" s="259"/>
      <c r="OY398" s="259"/>
      <c r="OZ398" s="259"/>
      <c r="PA398" s="259"/>
      <c r="PB398" s="259"/>
      <c r="PC398" s="259"/>
      <c r="PD398" s="259"/>
      <c r="PE398" s="259"/>
      <c r="PF398" s="259"/>
      <c r="PG398" s="259"/>
      <c r="PH398" s="259"/>
      <c r="PI398" s="259"/>
      <c r="PJ398" s="259"/>
      <c r="PK398" s="259"/>
      <c r="PL398" s="259"/>
      <c r="PM398" s="259"/>
      <c r="PN398" s="259"/>
      <c r="PO398" s="259"/>
      <c r="PP398" s="259"/>
      <c r="PQ398" s="259"/>
      <c r="PR398" s="259"/>
      <c r="PS398" s="259"/>
      <c r="PT398" s="259"/>
      <c r="PU398" s="259"/>
      <c r="PV398" s="259"/>
      <c r="PW398" s="259"/>
      <c r="PX398" s="259"/>
      <c r="PY398" s="259"/>
      <c r="PZ398" s="259"/>
      <c r="QA398" s="259"/>
      <c r="QB398" s="259"/>
      <c r="QC398" s="259"/>
      <c r="QD398" s="259"/>
      <c r="QE398" s="259"/>
      <c r="QF398" s="259"/>
      <c r="QG398" s="259"/>
      <c r="QH398" s="259"/>
      <c r="QI398" s="259"/>
      <c r="QJ398" s="259"/>
      <c r="QK398" s="259"/>
      <c r="QL398" s="259"/>
      <c r="QM398" s="259"/>
      <c r="QN398" s="259"/>
      <c r="QO398" s="259"/>
      <c r="QP398" s="259"/>
      <c r="QQ398" s="259"/>
      <c r="QR398" s="259"/>
      <c r="QS398" s="259"/>
      <c r="QT398" s="259"/>
      <c r="QU398" s="259"/>
      <c r="QV398" s="259"/>
      <c r="QW398" s="259"/>
      <c r="QX398" s="259"/>
      <c r="QY398" s="259"/>
      <c r="QZ398" s="259"/>
      <c r="RA398" s="259"/>
      <c r="RB398" s="259"/>
      <c r="RC398" s="259"/>
      <c r="RD398" s="259"/>
      <c r="RE398" s="259"/>
      <c r="RF398" s="259"/>
      <c r="RG398" s="259"/>
      <c r="RH398" s="259"/>
      <c r="RI398" s="259"/>
      <c r="RJ398" s="259"/>
      <c r="RK398" s="259"/>
      <c r="RL398" s="259"/>
      <c r="RM398" s="259"/>
      <c r="RN398" s="259"/>
      <c r="RO398" s="259"/>
      <c r="RP398" s="259"/>
      <c r="RQ398" s="259"/>
      <c r="RR398" s="259"/>
      <c r="RS398" s="259"/>
      <c r="RT398" s="259"/>
      <c r="RU398" s="259"/>
      <c r="RV398" s="259"/>
      <c r="RW398" s="259"/>
      <c r="RX398" s="259"/>
      <c r="RY398" s="259"/>
      <c r="RZ398" s="259"/>
      <c r="SA398" s="259"/>
      <c r="SB398" s="259"/>
      <c r="SC398" s="259"/>
      <c r="SD398" s="259"/>
      <c r="SE398" s="259"/>
      <c r="SF398" s="259"/>
      <c r="SG398" s="259"/>
      <c r="SH398" s="259"/>
      <c r="SI398" s="259"/>
      <c r="SJ398" s="259"/>
      <c r="SK398" s="259"/>
      <c r="SL398" s="259"/>
      <c r="SM398" s="259"/>
      <c r="SN398" s="259"/>
      <c r="SO398" s="259"/>
      <c r="SP398" s="259"/>
      <c r="SQ398" s="259"/>
      <c r="SR398" s="259"/>
      <c r="SS398" s="259"/>
      <c r="ST398" s="259"/>
      <c r="SU398" s="259"/>
      <c r="SV398" s="259"/>
      <c r="SW398" s="259"/>
      <c r="SX398" s="259"/>
      <c r="SY398" s="259"/>
      <c r="SZ398" s="259"/>
      <c r="TA398" s="259"/>
      <c r="TB398" s="259"/>
      <c r="TC398" s="259"/>
      <c r="TD398" s="259"/>
      <c r="TE398" s="259"/>
      <c r="TF398" s="259"/>
      <c r="TG398" s="259"/>
      <c r="TH398" s="259"/>
      <c r="TI398" s="259"/>
      <c r="TJ398" s="259"/>
      <c r="TK398" s="259"/>
      <c r="TL398" s="259"/>
      <c r="TM398" s="259"/>
      <c r="TN398" s="259"/>
      <c r="TO398" s="259"/>
      <c r="TP398" s="259"/>
      <c r="TQ398" s="259"/>
      <c r="TR398" s="259"/>
      <c r="TS398" s="259"/>
      <c r="TT398" s="259"/>
      <c r="TU398" s="259"/>
      <c r="TV398" s="259"/>
      <c r="TW398" s="259"/>
      <c r="TX398" s="259"/>
      <c r="TY398" s="259"/>
      <c r="TZ398" s="259"/>
      <c r="UA398" s="259"/>
      <c r="UB398" s="259"/>
      <c r="UC398" s="259"/>
      <c r="UD398" s="259"/>
      <c r="UE398" s="259"/>
      <c r="UF398" s="259"/>
      <c r="UG398" s="259"/>
      <c r="UH398" s="259"/>
      <c r="UI398" s="259"/>
      <c r="UJ398" s="259"/>
      <c r="UK398" s="259"/>
      <c r="UL398" s="259"/>
      <c r="UM398" s="259"/>
      <c r="UN398" s="259"/>
      <c r="UO398" s="259"/>
      <c r="UP398" s="259"/>
      <c r="UQ398" s="259"/>
      <c r="UR398" s="259"/>
      <c r="US398" s="259"/>
      <c r="UT398" s="259"/>
      <c r="UU398" s="259"/>
      <c r="UV398" s="259"/>
      <c r="UW398" s="259"/>
      <c r="UX398" s="259"/>
      <c r="UY398" s="259"/>
      <c r="UZ398" s="259"/>
      <c r="VA398" s="259"/>
      <c r="VB398" s="259"/>
      <c r="VC398" s="259"/>
      <c r="VD398" s="259"/>
      <c r="VE398" s="259"/>
      <c r="VF398" s="259"/>
      <c r="VG398" s="259"/>
      <c r="VH398" s="259"/>
      <c r="VI398" s="259"/>
      <c r="VJ398" s="259"/>
      <c r="VK398" s="259"/>
      <c r="VL398" s="259"/>
      <c r="VM398" s="259"/>
      <c r="VN398" s="259"/>
      <c r="VO398" s="259"/>
      <c r="VP398" s="259"/>
      <c r="VQ398" s="259"/>
      <c r="VR398" s="259"/>
      <c r="VS398" s="259"/>
      <c r="VT398" s="259"/>
      <c r="VU398" s="259"/>
      <c r="VV398" s="259"/>
      <c r="VW398" s="259"/>
      <c r="VX398" s="259"/>
      <c r="VY398" s="259"/>
      <c r="VZ398" s="259"/>
      <c r="WA398" s="259"/>
      <c r="WB398" s="259"/>
      <c r="WC398" s="259"/>
      <c r="WD398" s="259"/>
      <c r="WE398" s="259"/>
      <c r="WF398" s="259"/>
      <c r="WG398" s="259"/>
      <c r="WH398" s="259"/>
      <c r="WI398" s="259"/>
      <c r="WJ398" s="259"/>
      <c r="WK398" s="259"/>
      <c r="WL398" s="259"/>
      <c r="WM398" s="259"/>
      <c r="WN398" s="259"/>
      <c r="WO398" s="259"/>
      <c r="WP398" s="259"/>
      <c r="WQ398" s="259"/>
      <c r="WR398" s="259"/>
      <c r="WS398" s="259"/>
      <c r="WT398" s="259"/>
      <c r="WU398" s="259"/>
      <c r="WV398" s="259"/>
      <c r="WW398" s="259"/>
      <c r="WX398" s="259"/>
      <c r="WY398" s="259"/>
      <c r="WZ398" s="259"/>
      <c r="XA398" s="259"/>
      <c r="XB398" s="259"/>
      <c r="XC398" s="259"/>
      <c r="XD398" s="259"/>
      <c r="XE398" s="259"/>
      <c r="XF398" s="259"/>
      <c r="XG398" s="259"/>
      <c r="XH398" s="259"/>
      <c r="XI398" s="259"/>
      <c r="XJ398" s="259"/>
      <c r="XK398" s="259"/>
      <c r="XL398" s="259"/>
      <c r="XM398" s="259"/>
      <c r="XN398" s="259"/>
      <c r="XO398" s="259"/>
      <c r="XP398" s="259"/>
      <c r="XQ398" s="259"/>
      <c r="XR398" s="259"/>
      <c r="XS398" s="259"/>
      <c r="XT398" s="259"/>
      <c r="XU398" s="259"/>
      <c r="XV398" s="259"/>
      <c r="XW398" s="259"/>
      <c r="XX398" s="259"/>
      <c r="XY398" s="259"/>
      <c r="XZ398" s="259"/>
      <c r="YA398" s="259"/>
      <c r="YB398" s="259"/>
      <c r="YC398" s="259"/>
      <c r="YD398" s="259"/>
      <c r="YE398" s="259"/>
      <c r="YF398" s="259"/>
      <c r="YG398" s="259"/>
      <c r="YH398" s="259"/>
      <c r="YI398" s="259"/>
      <c r="YJ398" s="259"/>
      <c r="YK398" s="259"/>
      <c r="YL398" s="259"/>
      <c r="YM398" s="259"/>
      <c r="YN398" s="259"/>
      <c r="YO398" s="259"/>
      <c r="YP398" s="259"/>
      <c r="YQ398" s="259"/>
      <c r="YR398" s="259"/>
      <c r="YS398" s="259"/>
      <c r="YT398" s="259"/>
      <c r="YU398" s="259"/>
      <c r="YV398" s="259"/>
      <c r="YW398" s="259"/>
      <c r="YX398" s="259"/>
      <c r="YY398" s="259"/>
      <c r="YZ398" s="259"/>
      <c r="ZA398" s="259"/>
      <c r="ZB398" s="259"/>
      <c r="ZC398" s="259"/>
      <c r="ZD398" s="259"/>
      <c r="ZE398" s="259"/>
      <c r="ZF398" s="259"/>
      <c r="ZG398" s="259"/>
      <c r="ZH398" s="259"/>
      <c r="ZI398" s="259"/>
      <c r="ZJ398" s="259"/>
      <c r="ZK398" s="259"/>
      <c r="ZL398" s="259"/>
      <c r="ZM398" s="259"/>
      <c r="ZN398" s="259"/>
      <c r="ZO398" s="259"/>
      <c r="ZP398" s="259"/>
      <c r="ZQ398" s="259"/>
      <c r="ZR398" s="259"/>
      <c r="ZS398" s="259"/>
      <c r="ZT398" s="259"/>
      <c r="ZU398" s="259"/>
      <c r="ZV398" s="259"/>
      <c r="ZW398" s="259"/>
      <c r="ZX398" s="259"/>
      <c r="ZY398" s="259"/>
      <c r="ZZ398" s="259"/>
      <c r="AAA398" s="259"/>
      <c r="AAB398" s="259"/>
      <c r="AAC398" s="259"/>
      <c r="AAD398" s="259"/>
      <c r="AAE398" s="259"/>
      <c r="AAF398" s="259"/>
      <c r="AAG398" s="259"/>
      <c r="AAH398" s="259"/>
      <c r="AAI398" s="259"/>
      <c r="AAJ398" s="259"/>
      <c r="AAK398" s="259"/>
      <c r="AAL398" s="259"/>
      <c r="AAM398" s="259"/>
      <c r="AAN398" s="259"/>
      <c r="AAO398" s="259"/>
      <c r="AAP398" s="259"/>
      <c r="AAQ398" s="259"/>
      <c r="AAR398" s="259"/>
      <c r="AAS398" s="259"/>
      <c r="AAT398" s="259"/>
      <c r="AAU398" s="259"/>
      <c r="AAV398" s="259"/>
      <c r="AAW398" s="259"/>
      <c r="AAX398" s="259"/>
      <c r="AAY398" s="259"/>
      <c r="AAZ398" s="259"/>
      <c r="ABA398" s="259"/>
      <c r="ABB398" s="259"/>
      <c r="ABC398" s="259"/>
      <c r="ABD398" s="259"/>
      <c r="ABE398" s="259"/>
      <c r="ABF398" s="259"/>
      <c r="ABG398" s="259"/>
      <c r="ABH398" s="259"/>
      <c r="ABI398" s="259"/>
      <c r="ABJ398" s="259"/>
      <c r="ABK398" s="259"/>
      <c r="ABL398" s="259"/>
      <c r="ABM398" s="259"/>
      <c r="ABN398" s="259"/>
      <c r="ABO398" s="259"/>
      <c r="ABP398" s="259"/>
      <c r="ABQ398" s="259"/>
      <c r="ABR398" s="259"/>
      <c r="ABS398" s="259"/>
      <c r="ABT398" s="259"/>
      <c r="ABU398" s="259"/>
      <c r="ABV398" s="259"/>
      <c r="ABW398" s="259"/>
      <c r="ABX398" s="259"/>
      <c r="ABY398" s="259"/>
      <c r="ABZ398" s="259"/>
      <c r="ACA398" s="259"/>
      <c r="ACB398" s="259"/>
      <c r="ACC398" s="259"/>
      <c r="ACD398" s="259"/>
      <c r="ACE398" s="259"/>
      <c r="ACF398" s="259"/>
      <c r="ACG398" s="259"/>
      <c r="ACH398" s="259"/>
      <c r="ACI398" s="259"/>
      <c r="ACJ398" s="259"/>
      <c r="ACK398" s="259"/>
      <c r="ACL398" s="259"/>
      <c r="ACM398" s="259"/>
      <c r="ACN398" s="259"/>
      <c r="ACO398" s="259"/>
      <c r="ACP398" s="259"/>
      <c r="ACQ398" s="259"/>
      <c r="ACR398" s="259"/>
      <c r="ACS398" s="259"/>
      <c r="ACT398" s="259"/>
      <c r="ACU398" s="259"/>
      <c r="ACV398" s="259"/>
      <c r="ACW398" s="259"/>
      <c r="ACX398" s="259"/>
      <c r="ACY398" s="259"/>
      <c r="ACZ398" s="259"/>
      <c r="ADA398" s="259"/>
      <c r="ADB398" s="259"/>
      <c r="ADC398" s="259"/>
      <c r="ADD398" s="259"/>
      <c r="ADE398" s="259"/>
      <c r="ADF398" s="259"/>
      <c r="ADG398" s="259"/>
      <c r="ADH398" s="259"/>
      <c r="ADI398" s="259"/>
      <c r="ADJ398" s="259"/>
      <c r="ADK398" s="259"/>
      <c r="ADL398" s="259"/>
      <c r="ADM398" s="259"/>
      <c r="ADN398" s="259"/>
      <c r="ADO398" s="259"/>
      <c r="ADP398" s="259"/>
      <c r="ADQ398" s="259"/>
      <c r="ADR398" s="259"/>
      <c r="ADS398" s="259"/>
      <c r="ADT398" s="259"/>
      <c r="ADU398" s="259"/>
      <c r="ADV398" s="259"/>
      <c r="ADW398" s="259"/>
      <c r="ADX398" s="259"/>
      <c r="ADY398" s="259"/>
      <c r="ADZ398" s="259"/>
      <c r="AEA398" s="259"/>
      <c r="AEB398" s="259"/>
      <c r="AEC398" s="259"/>
      <c r="AED398" s="259"/>
      <c r="AEE398" s="259"/>
      <c r="AEF398" s="259"/>
      <c r="AEG398" s="259"/>
      <c r="AEH398" s="259"/>
      <c r="AEI398" s="259"/>
      <c r="AEJ398" s="259"/>
      <c r="AEK398" s="259"/>
      <c r="AEL398" s="259"/>
      <c r="AEM398" s="259"/>
      <c r="AEN398" s="259"/>
      <c r="AEO398" s="259"/>
      <c r="AEP398" s="259"/>
      <c r="AEQ398" s="259"/>
      <c r="AER398" s="259"/>
      <c r="AES398" s="259"/>
      <c r="AET398" s="259"/>
      <c r="AEU398" s="259"/>
      <c r="AEV398" s="259"/>
      <c r="AEW398" s="259"/>
      <c r="AEX398" s="259"/>
      <c r="AEY398" s="259"/>
      <c r="AEZ398" s="259"/>
      <c r="AFA398" s="259"/>
      <c r="AFB398" s="259"/>
      <c r="AFC398" s="259"/>
      <c r="AFD398" s="259"/>
      <c r="AFE398" s="259"/>
      <c r="AFF398" s="259"/>
      <c r="AFG398" s="259"/>
      <c r="AFH398" s="259"/>
      <c r="AFI398" s="259"/>
      <c r="AFJ398" s="259"/>
      <c r="AFK398" s="259"/>
      <c r="AFL398" s="259"/>
      <c r="AFM398" s="259"/>
      <c r="AFN398" s="259"/>
      <c r="AFO398" s="259"/>
      <c r="AFP398" s="259"/>
      <c r="AFQ398" s="259"/>
      <c r="AFR398" s="259"/>
      <c r="AFS398" s="259"/>
      <c r="AFT398" s="259"/>
      <c r="AFU398" s="259"/>
      <c r="AFV398" s="259"/>
      <c r="AFW398" s="259"/>
      <c r="AFX398" s="259"/>
      <c r="AFY398" s="259"/>
      <c r="AFZ398" s="259"/>
      <c r="AGA398" s="259"/>
      <c r="AGB398" s="259"/>
      <c r="AGC398" s="259"/>
      <c r="AGD398" s="259"/>
      <c r="AGE398" s="259"/>
      <c r="AGF398" s="259"/>
      <c r="AGG398" s="259"/>
      <c r="AGH398" s="259"/>
      <c r="AGI398" s="259"/>
      <c r="AGJ398" s="259"/>
      <c r="AGK398" s="259"/>
      <c r="AGL398" s="259"/>
      <c r="AGM398" s="259"/>
      <c r="AGN398" s="259"/>
      <c r="AGO398" s="259"/>
      <c r="AGP398" s="259"/>
      <c r="AGQ398" s="259"/>
      <c r="AGR398" s="259"/>
      <c r="AGS398" s="259"/>
      <c r="AGT398" s="259"/>
      <c r="AGU398" s="259"/>
      <c r="AGV398" s="259"/>
      <c r="AGW398" s="259"/>
      <c r="AGX398" s="259"/>
      <c r="AGY398" s="259"/>
      <c r="AGZ398" s="259"/>
      <c r="AHA398" s="259"/>
      <c r="AHB398" s="259"/>
      <c r="AHC398" s="259"/>
      <c r="AHD398" s="259"/>
      <c r="AHE398" s="259"/>
      <c r="AHF398" s="259"/>
      <c r="AHG398" s="259"/>
      <c r="AHH398" s="259"/>
      <c r="AHI398" s="259"/>
      <c r="AHJ398" s="259"/>
      <c r="AHK398" s="259"/>
      <c r="AHL398" s="259"/>
      <c r="AHM398" s="259"/>
      <c r="AHN398" s="259"/>
      <c r="AHO398" s="259"/>
      <c r="AHP398" s="259"/>
      <c r="AHQ398" s="259"/>
      <c r="AHR398" s="259"/>
      <c r="AHS398" s="259"/>
      <c r="AHT398" s="259"/>
      <c r="AHU398" s="259"/>
      <c r="AHV398" s="259"/>
      <c r="AHW398" s="259"/>
      <c r="AHX398" s="259"/>
      <c r="AHY398" s="259"/>
      <c r="AHZ398" s="259"/>
      <c r="AIA398" s="259"/>
      <c r="AIB398" s="259"/>
      <c r="AIC398" s="259"/>
      <c r="AID398" s="259"/>
      <c r="AIE398" s="259"/>
      <c r="AIF398" s="259"/>
      <c r="AIG398" s="259"/>
      <c r="AIH398" s="259"/>
      <c r="AII398" s="259"/>
      <c r="AIJ398" s="259"/>
      <c r="AIK398" s="259"/>
      <c r="AIL398" s="259"/>
      <c r="AIM398" s="259"/>
      <c r="AIN398" s="259"/>
      <c r="AIO398" s="259"/>
      <c r="AIP398" s="259"/>
      <c r="AIQ398" s="259"/>
      <c r="AIR398" s="259"/>
      <c r="AIS398" s="259"/>
      <c r="AIT398" s="259"/>
      <c r="AIU398" s="259"/>
      <c r="AIV398" s="259"/>
      <c r="AIW398" s="259"/>
      <c r="AIX398" s="259"/>
      <c r="AIY398" s="259"/>
      <c r="AIZ398" s="259"/>
      <c r="AJA398" s="259"/>
      <c r="AJB398" s="259"/>
      <c r="AJC398" s="259"/>
      <c r="AJD398" s="259"/>
      <c r="AJE398" s="259"/>
      <c r="AJF398" s="259"/>
      <c r="AJG398" s="259"/>
      <c r="AJH398" s="259"/>
      <c r="AJI398" s="259"/>
      <c r="AJJ398" s="259"/>
      <c r="AJK398" s="259"/>
      <c r="AJL398" s="259"/>
      <c r="AJM398" s="259"/>
      <c r="AJN398" s="259"/>
      <c r="AJO398" s="259"/>
      <c r="AJP398" s="259"/>
      <c r="AJQ398" s="259"/>
      <c r="AJR398" s="259"/>
      <c r="AJS398" s="259"/>
      <c r="AJT398" s="259"/>
      <c r="AJU398" s="259"/>
      <c r="AJV398" s="259"/>
      <c r="AJW398" s="259"/>
      <c r="AJX398" s="259"/>
      <c r="AJY398" s="259"/>
      <c r="AJZ398" s="259"/>
      <c r="AKA398" s="259"/>
      <c r="AKB398" s="259"/>
      <c r="AKC398" s="259"/>
      <c r="AKD398" s="259"/>
      <c r="AKE398" s="259"/>
      <c r="AKF398" s="259"/>
      <c r="AKG398" s="259"/>
      <c r="AKH398" s="259"/>
      <c r="AKI398" s="259"/>
      <c r="AKJ398" s="259"/>
      <c r="AKK398" s="259"/>
      <c r="AKL398" s="259"/>
      <c r="AKM398" s="259"/>
      <c r="AKN398" s="259"/>
      <c r="AKO398" s="259"/>
      <c r="AKP398" s="259"/>
      <c r="AKQ398" s="259"/>
      <c r="AKR398" s="259"/>
      <c r="AKS398" s="259"/>
      <c r="AKT398" s="259"/>
      <c r="AKU398" s="259"/>
      <c r="AKV398" s="259"/>
      <c r="AKW398" s="259"/>
      <c r="AKX398" s="259"/>
      <c r="AKY398" s="259"/>
      <c r="AKZ398" s="259"/>
      <c r="ALA398" s="259"/>
      <c r="ALB398" s="259"/>
      <c r="ALC398" s="259"/>
      <c r="ALD398" s="259"/>
      <c r="ALE398" s="259"/>
      <c r="ALF398" s="259"/>
      <c r="ALG398" s="259"/>
      <c r="ALH398" s="259"/>
      <c r="ALI398" s="259"/>
      <c r="ALJ398" s="259"/>
      <c r="ALK398" s="259"/>
      <c r="ALL398" s="259"/>
      <c r="ALM398" s="259"/>
      <c r="ALN398" s="259"/>
      <c r="ALO398" s="259"/>
      <c r="ALP398" s="259"/>
      <c r="ALQ398" s="259"/>
      <c r="ALR398" s="259"/>
      <c r="ALS398" s="259"/>
      <c r="ALT398" s="259"/>
      <c r="ALU398" s="259"/>
      <c r="ALV398" s="259"/>
      <c r="ALW398" s="259"/>
      <c r="ALX398" s="259"/>
      <c r="ALY398" s="259"/>
      <c r="ALZ398" s="259"/>
      <c r="AMA398" s="259"/>
      <c r="AMB398" s="259"/>
      <c r="AMC398" s="259"/>
      <c r="AMD398" s="259"/>
      <c r="AME398" s="259"/>
      <c r="AMF398" s="259"/>
      <c r="AMG398" s="259"/>
      <c r="AMH398" s="259"/>
      <c r="AMI398" s="259"/>
      <c r="AMJ398" s="259"/>
    </row>
    <row r="399" spans="1:1024" s="258" customFormat="1" ht="16.350000000000001" customHeight="1">
      <c r="A399" s="477"/>
      <c r="B399" s="259"/>
      <c r="C399" s="259"/>
      <c r="D399" s="259"/>
      <c r="E399" s="259"/>
      <c r="F399" s="259"/>
      <c r="G399" s="259"/>
      <c r="H399" s="259"/>
      <c r="I399" s="259"/>
      <c r="J399" s="259"/>
      <c r="K399" s="259"/>
      <c r="L399" s="259"/>
      <c r="M399" s="259"/>
      <c r="N399" s="259"/>
      <c r="O399" s="259"/>
      <c r="P399" s="259"/>
      <c r="Q399" s="259"/>
      <c r="R399" s="269"/>
      <c r="S399" s="259"/>
      <c r="T399" s="259"/>
      <c r="U399" s="259"/>
      <c r="V399" s="259"/>
      <c r="W399" s="259"/>
      <c r="X399" s="259"/>
      <c r="Y399" s="259"/>
      <c r="Z399" s="259"/>
      <c r="AA399" s="259"/>
      <c r="AB399" s="259"/>
      <c r="AC399" s="259"/>
      <c r="AD399" s="259"/>
      <c r="AE399" s="259"/>
      <c r="AF399" s="259"/>
      <c r="AG399" s="259"/>
      <c r="AH399" s="259"/>
      <c r="AI399" s="259"/>
      <c r="AJ399" s="259"/>
      <c r="AK399" s="259"/>
      <c r="AL399" s="259"/>
      <c r="AM399" s="259"/>
      <c r="AN399" s="259"/>
      <c r="AO399" s="259"/>
      <c r="AP399" s="259"/>
      <c r="AQ399" s="259"/>
      <c r="AR399" s="259"/>
      <c r="AS399" s="259"/>
      <c r="AT399" s="259"/>
      <c r="AU399" s="259"/>
      <c r="AV399" s="259"/>
      <c r="AW399" s="259"/>
      <c r="AX399" s="259"/>
      <c r="AY399" s="259"/>
      <c r="AZ399" s="259"/>
      <c r="BA399" s="259"/>
      <c r="BB399" s="259"/>
      <c r="BC399" s="259"/>
      <c r="BD399" s="259"/>
      <c r="BE399" s="259"/>
      <c r="BF399" s="259"/>
      <c r="BG399" s="259"/>
      <c r="BH399" s="259"/>
      <c r="BI399" s="259"/>
      <c r="BJ399" s="259"/>
      <c r="BK399" s="259"/>
      <c r="BL399" s="259"/>
      <c r="BM399" s="259"/>
      <c r="BN399" s="259"/>
      <c r="BO399" s="259"/>
      <c r="BP399" s="259"/>
      <c r="BQ399" s="259"/>
      <c r="BR399" s="259"/>
      <c r="BS399" s="259"/>
      <c r="BT399" s="259"/>
      <c r="BU399" s="259"/>
      <c r="BV399" s="259"/>
      <c r="BW399" s="259"/>
      <c r="BX399" s="259"/>
      <c r="BY399" s="259"/>
      <c r="BZ399" s="259"/>
      <c r="CA399" s="259"/>
      <c r="CB399" s="259"/>
      <c r="CC399" s="259"/>
      <c r="CD399" s="259"/>
      <c r="CE399" s="259"/>
      <c r="CF399" s="259"/>
      <c r="CG399" s="259"/>
      <c r="CH399" s="259"/>
      <c r="CI399" s="259"/>
      <c r="CJ399" s="259"/>
      <c r="CK399" s="259"/>
      <c r="CL399" s="259"/>
      <c r="CM399" s="259"/>
      <c r="CN399" s="259"/>
      <c r="CO399" s="259"/>
      <c r="CP399" s="259"/>
      <c r="CQ399" s="259"/>
      <c r="CR399" s="259"/>
      <c r="CS399" s="259"/>
      <c r="CT399" s="259"/>
      <c r="CU399" s="259"/>
      <c r="CV399" s="259"/>
      <c r="CW399" s="259"/>
      <c r="CX399" s="259"/>
      <c r="CY399" s="259"/>
      <c r="CZ399" s="259"/>
      <c r="DA399" s="259"/>
      <c r="DB399" s="259"/>
      <c r="DC399" s="259"/>
      <c r="DD399" s="259"/>
      <c r="DE399" s="259"/>
      <c r="DF399" s="259"/>
      <c r="DG399" s="259"/>
      <c r="DH399" s="259"/>
      <c r="DI399" s="259"/>
      <c r="DJ399" s="259"/>
      <c r="DK399" s="259"/>
      <c r="DL399" s="259"/>
      <c r="DM399" s="259"/>
      <c r="DN399" s="259"/>
      <c r="DO399" s="259"/>
      <c r="DP399" s="259"/>
      <c r="DQ399" s="259"/>
      <c r="DR399" s="259"/>
      <c r="DS399" s="259"/>
      <c r="DT399" s="259"/>
      <c r="DU399" s="259"/>
      <c r="DV399" s="259"/>
      <c r="DW399" s="259"/>
      <c r="DX399" s="259"/>
      <c r="DY399" s="259"/>
      <c r="DZ399" s="259"/>
      <c r="EA399" s="259"/>
      <c r="EB399" s="259"/>
      <c r="EC399" s="259"/>
      <c r="ED399" s="259"/>
      <c r="EE399" s="259"/>
      <c r="EF399" s="259"/>
      <c r="EG399" s="259"/>
      <c r="EH399" s="259"/>
      <c r="EI399" s="259"/>
      <c r="EJ399" s="259"/>
      <c r="EK399" s="259"/>
      <c r="EL399" s="259"/>
      <c r="EM399" s="259"/>
      <c r="EN399" s="259"/>
      <c r="EO399" s="259"/>
      <c r="EP399" s="259"/>
      <c r="EQ399" s="259"/>
      <c r="ER399" s="259"/>
      <c r="ES399" s="259"/>
      <c r="ET399" s="259"/>
      <c r="EU399" s="259"/>
      <c r="EV399" s="259"/>
      <c r="EW399" s="259"/>
      <c r="EX399" s="259"/>
      <c r="EY399" s="259"/>
      <c r="EZ399" s="259"/>
      <c r="FA399" s="259"/>
      <c r="FB399" s="259"/>
      <c r="FC399" s="259"/>
      <c r="FD399" s="259"/>
      <c r="FE399" s="259"/>
      <c r="FF399" s="259"/>
      <c r="FG399" s="259"/>
      <c r="FH399" s="259"/>
      <c r="FI399" s="259"/>
      <c r="FJ399" s="259"/>
      <c r="FK399" s="259"/>
      <c r="FL399" s="259"/>
      <c r="FM399" s="259"/>
      <c r="FN399" s="259"/>
      <c r="FO399" s="259"/>
      <c r="FP399" s="259"/>
      <c r="FQ399" s="259"/>
      <c r="FR399" s="259"/>
      <c r="FS399" s="259"/>
      <c r="FT399" s="259"/>
      <c r="FU399" s="259"/>
      <c r="FV399" s="259"/>
      <c r="FW399" s="259"/>
      <c r="FX399" s="259"/>
      <c r="FY399" s="259"/>
      <c r="FZ399" s="259"/>
      <c r="GA399" s="259"/>
      <c r="GB399" s="259"/>
      <c r="GC399" s="259"/>
      <c r="GD399" s="259"/>
      <c r="GE399" s="259"/>
      <c r="GF399" s="259"/>
      <c r="GG399" s="259"/>
      <c r="GH399" s="259"/>
      <c r="GI399" s="259"/>
      <c r="GJ399" s="259"/>
      <c r="GK399" s="259"/>
      <c r="GL399" s="259"/>
      <c r="GM399" s="259"/>
      <c r="GN399" s="259"/>
      <c r="GO399" s="259"/>
      <c r="GP399" s="259"/>
      <c r="GQ399" s="259"/>
      <c r="GR399" s="259"/>
      <c r="GS399" s="259"/>
      <c r="GT399" s="259"/>
      <c r="GU399" s="259"/>
      <c r="GV399" s="259"/>
      <c r="GW399" s="259"/>
      <c r="GX399" s="259"/>
      <c r="GY399" s="259"/>
      <c r="GZ399" s="259"/>
      <c r="HA399" s="259"/>
      <c r="HB399" s="259"/>
      <c r="HC399" s="259"/>
      <c r="HD399" s="259"/>
      <c r="HE399" s="259"/>
      <c r="HF399" s="259"/>
      <c r="HG399" s="259"/>
      <c r="HH399" s="259"/>
      <c r="HI399" s="259"/>
      <c r="HJ399" s="259"/>
      <c r="HK399" s="259"/>
      <c r="HL399" s="259"/>
      <c r="HM399" s="259"/>
      <c r="HN399" s="259"/>
      <c r="HO399" s="259"/>
      <c r="HP399" s="259"/>
      <c r="HQ399" s="259"/>
      <c r="HR399" s="259"/>
      <c r="HS399" s="259"/>
      <c r="HT399" s="259"/>
      <c r="HU399" s="259"/>
      <c r="HV399" s="259"/>
      <c r="HW399" s="259"/>
      <c r="HX399" s="259"/>
      <c r="HY399" s="259"/>
      <c r="HZ399" s="259"/>
      <c r="IA399" s="259"/>
      <c r="IB399" s="259"/>
      <c r="IC399" s="259"/>
      <c r="ID399" s="259"/>
      <c r="IE399" s="259"/>
      <c r="IF399" s="259"/>
      <c r="IG399" s="259"/>
      <c r="IH399" s="259"/>
      <c r="II399" s="259"/>
      <c r="IJ399" s="259"/>
      <c r="IK399" s="259"/>
      <c r="IL399" s="259"/>
      <c r="IM399" s="259"/>
      <c r="IN399" s="259"/>
      <c r="IO399" s="259"/>
      <c r="IP399" s="259"/>
      <c r="IQ399" s="259"/>
      <c r="IR399" s="259"/>
      <c r="IS399" s="259"/>
      <c r="IT399" s="259"/>
      <c r="IU399" s="259"/>
      <c r="IV399" s="259"/>
      <c r="IW399" s="259"/>
      <c r="IX399" s="259"/>
      <c r="IY399" s="259"/>
      <c r="IZ399" s="259"/>
      <c r="JA399" s="259"/>
      <c r="JB399" s="259"/>
      <c r="JC399" s="259"/>
      <c r="JD399" s="259"/>
      <c r="JE399" s="259"/>
      <c r="JF399" s="259"/>
      <c r="JG399" s="259"/>
      <c r="JH399" s="259"/>
      <c r="JI399" s="259"/>
      <c r="JJ399" s="259"/>
      <c r="JK399" s="259"/>
      <c r="JL399" s="259"/>
      <c r="JM399" s="259"/>
      <c r="JN399" s="259"/>
      <c r="JO399" s="259"/>
      <c r="JP399" s="259"/>
      <c r="JQ399" s="259"/>
      <c r="JR399" s="259"/>
      <c r="JS399" s="259"/>
      <c r="JT399" s="259"/>
      <c r="JU399" s="259"/>
      <c r="JV399" s="259"/>
      <c r="JW399" s="259"/>
      <c r="JX399" s="259"/>
      <c r="JY399" s="259"/>
      <c r="JZ399" s="259"/>
      <c r="KA399" s="259"/>
      <c r="KB399" s="259"/>
      <c r="KC399" s="259"/>
      <c r="KD399" s="259"/>
      <c r="KE399" s="259"/>
      <c r="KF399" s="259"/>
      <c r="KG399" s="259"/>
      <c r="KH399" s="259"/>
      <c r="KI399" s="259"/>
      <c r="KJ399" s="259"/>
      <c r="KK399" s="259"/>
      <c r="KL399" s="259"/>
      <c r="KM399" s="259"/>
      <c r="KN399" s="259"/>
      <c r="KO399" s="259"/>
      <c r="KP399" s="259"/>
      <c r="KQ399" s="259"/>
      <c r="KR399" s="259"/>
      <c r="KS399" s="259"/>
      <c r="KT399" s="259"/>
      <c r="KU399" s="259"/>
      <c r="KV399" s="259"/>
      <c r="KW399" s="259"/>
      <c r="KX399" s="259"/>
      <c r="KY399" s="259"/>
      <c r="KZ399" s="259"/>
      <c r="LA399" s="259"/>
      <c r="LB399" s="259"/>
      <c r="LC399" s="259"/>
      <c r="LD399" s="259"/>
      <c r="LE399" s="259"/>
      <c r="LF399" s="259"/>
      <c r="LG399" s="259"/>
      <c r="LH399" s="259"/>
      <c r="LI399" s="259"/>
      <c r="LJ399" s="259"/>
      <c r="LK399" s="259"/>
      <c r="LL399" s="259"/>
      <c r="LM399" s="259"/>
      <c r="LN399" s="259"/>
      <c r="LO399" s="259"/>
      <c r="LP399" s="259"/>
      <c r="LQ399" s="259"/>
      <c r="LR399" s="259"/>
      <c r="LS399" s="259"/>
      <c r="LT399" s="259"/>
      <c r="LU399" s="259"/>
      <c r="LV399" s="259"/>
      <c r="LW399" s="259"/>
      <c r="LX399" s="259"/>
      <c r="LY399" s="259"/>
      <c r="LZ399" s="259"/>
      <c r="MA399" s="259"/>
      <c r="MB399" s="259"/>
      <c r="MC399" s="259"/>
      <c r="MD399" s="259"/>
      <c r="ME399" s="259"/>
      <c r="MF399" s="259"/>
      <c r="MG399" s="259"/>
      <c r="MH399" s="259"/>
      <c r="MI399" s="259"/>
      <c r="MJ399" s="259"/>
      <c r="MK399" s="259"/>
      <c r="ML399" s="259"/>
      <c r="MM399" s="259"/>
      <c r="MN399" s="259"/>
      <c r="MO399" s="259"/>
      <c r="MP399" s="259"/>
      <c r="MQ399" s="259"/>
      <c r="MR399" s="259"/>
      <c r="MS399" s="259"/>
      <c r="MT399" s="259"/>
      <c r="MU399" s="259"/>
      <c r="MV399" s="259"/>
      <c r="MW399" s="259"/>
      <c r="MX399" s="259"/>
      <c r="MY399" s="259"/>
      <c r="MZ399" s="259"/>
      <c r="NA399" s="259"/>
      <c r="NB399" s="259"/>
      <c r="NC399" s="259"/>
      <c r="ND399" s="259"/>
      <c r="NE399" s="259"/>
      <c r="NF399" s="259"/>
      <c r="NG399" s="259"/>
      <c r="NH399" s="259"/>
      <c r="NI399" s="259"/>
      <c r="NJ399" s="259"/>
      <c r="NK399" s="259"/>
      <c r="NL399" s="259"/>
      <c r="NM399" s="259"/>
      <c r="NN399" s="259"/>
      <c r="NO399" s="259"/>
      <c r="NP399" s="259"/>
      <c r="NQ399" s="259"/>
      <c r="NR399" s="259"/>
      <c r="NS399" s="259"/>
      <c r="NT399" s="259"/>
      <c r="NU399" s="259"/>
      <c r="NV399" s="259"/>
      <c r="NW399" s="259"/>
      <c r="NX399" s="259"/>
      <c r="NY399" s="259"/>
      <c r="NZ399" s="259"/>
      <c r="OA399" s="259"/>
      <c r="OB399" s="259"/>
      <c r="OC399" s="259"/>
      <c r="OD399" s="259"/>
      <c r="OE399" s="259"/>
      <c r="OF399" s="259"/>
      <c r="OG399" s="259"/>
      <c r="OH399" s="259"/>
      <c r="OI399" s="259"/>
      <c r="OJ399" s="259"/>
      <c r="OK399" s="259"/>
      <c r="OL399" s="259"/>
      <c r="OM399" s="259"/>
      <c r="ON399" s="259"/>
      <c r="OO399" s="259"/>
      <c r="OP399" s="259"/>
      <c r="OQ399" s="259"/>
      <c r="OR399" s="259"/>
      <c r="OS399" s="259"/>
      <c r="OT399" s="259"/>
      <c r="OU399" s="259"/>
      <c r="OV399" s="259"/>
      <c r="OW399" s="259"/>
      <c r="OX399" s="259"/>
      <c r="OY399" s="259"/>
      <c r="OZ399" s="259"/>
      <c r="PA399" s="259"/>
      <c r="PB399" s="259"/>
      <c r="PC399" s="259"/>
      <c r="PD399" s="259"/>
      <c r="PE399" s="259"/>
      <c r="PF399" s="259"/>
      <c r="PG399" s="259"/>
      <c r="PH399" s="259"/>
      <c r="PI399" s="259"/>
      <c r="PJ399" s="259"/>
      <c r="PK399" s="259"/>
      <c r="PL399" s="259"/>
      <c r="PM399" s="259"/>
      <c r="PN399" s="259"/>
      <c r="PO399" s="259"/>
      <c r="PP399" s="259"/>
      <c r="PQ399" s="259"/>
      <c r="PR399" s="259"/>
      <c r="PS399" s="259"/>
      <c r="PT399" s="259"/>
      <c r="PU399" s="259"/>
      <c r="PV399" s="259"/>
      <c r="PW399" s="259"/>
      <c r="PX399" s="259"/>
      <c r="PY399" s="259"/>
      <c r="PZ399" s="259"/>
      <c r="QA399" s="259"/>
      <c r="QB399" s="259"/>
      <c r="QC399" s="259"/>
      <c r="QD399" s="259"/>
      <c r="QE399" s="259"/>
      <c r="QF399" s="259"/>
      <c r="QG399" s="259"/>
      <c r="QH399" s="259"/>
      <c r="QI399" s="259"/>
      <c r="QJ399" s="259"/>
      <c r="QK399" s="259"/>
      <c r="QL399" s="259"/>
      <c r="QM399" s="259"/>
      <c r="QN399" s="259"/>
      <c r="QO399" s="259"/>
      <c r="QP399" s="259"/>
      <c r="QQ399" s="259"/>
      <c r="QR399" s="259"/>
      <c r="QS399" s="259"/>
      <c r="QT399" s="259"/>
      <c r="QU399" s="259"/>
      <c r="QV399" s="259"/>
      <c r="QW399" s="259"/>
      <c r="QX399" s="259"/>
      <c r="QY399" s="259"/>
      <c r="QZ399" s="259"/>
      <c r="RA399" s="259"/>
      <c r="RB399" s="259"/>
      <c r="RC399" s="259"/>
      <c r="RD399" s="259"/>
      <c r="RE399" s="259"/>
      <c r="RF399" s="259"/>
      <c r="RG399" s="259"/>
      <c r="RH399" s="259"/>
      <c r="RI399" s="259"/>
      <c r="RJ399" s="259"/>
      <c r="RK399" s="259"/>
      <c r="RL399" s="259"/>
      <c r="RM399" s="259"/>
      <c r="RN399" s="259"/>
      <c r="RO399" s="259"/>
      <c r="RP399" s="259"/>
      <c r="RQ399" s="259"/>
      <c r="RR399" s="259"/>
      <c r="RS399" s="259"/>
      <c r="RT399" s="259"/>
      <c r="RU399" s="259"/>
      <c r="RV399" s="259"/>
      <c r="RW399" s="259"/>
      <c r="RX399" s="259"/>
      <c r="RY399" s="259"/>
      <c r="RZ399" s="259"/>
      <c r="SA399" s="259"/>
      <c r="SB399" s="259"/>
      <c r="SC399" s="259"/>
      <c r="SD399" s="259"/>
      <c r="SE399" s="259"/>
      <c r="SF399" s="259"/>
      <c r="SG399" s="259"/>
      <c r="SH399" s="259"/>
      <c r="SI399" s="259"/>
      <c r="SJ399" s="259"/>
      <c r="SK399" s="259"/>
      <c r="SL399" s="259"/>
      <c r="SM399" s="259"/>
      <c r="SN399" s="259"/>
      <c r="SO399" s="259"/>
      <c r="SP399" s="259"/>
      <c r="SQ399" s="259"/>
      <c r="SR399" s="259"/>
      <c r="SS399" s="259"/>
      <c r="ST399" s="259"/>
      <c r="SU399" s="259"/>
      <c r="SV399" s="259"/>
      <c r="SW399" s="259"/>
      <c r="SX399" s="259"/>
      <c r="SY399" s="259"/>
      <c r="SZ399" s="259"/>
      <c r="TA399" s="259"/>
      <c r="TB399" s="259"/>
      <c r="TC399" s="259"/>
      <c r="TD399" s="259"/>
      <c r="TE399" s="259"/>
      <c r="TF399" s="259"/>
      <c r="TG399" s="259"/>
      <c r="TH399" s="259"/>
      <c r="TI399" s="259"/>
      <c r="TJ399" s="259"/>
      <c r="TK399" s="259"/>
      <c r="TL399" s="259"/>
      <c r="TM399" s="259"/>
      <c r="TN399" s="259"/>
      <c r="TO399" s="259"/>
      <c r="TP399" s="259"/>
      <c r="TQ399" s="259"/>
      <c r="TR399" s="259"/>
      <c r="TS399" s="259"/>
      <c r="TT399" s="259"/>
      <c r="TU399" s="259"/>
      <c r="TV399" s="259"/>
      <c r="TW399" s="259"/>
      <c r="TX399" s="259"/>
      <c r="TY399" s="259"/>
      <c r="TZ399" s="259"/>
      <c r="UA399" s="259"/>
      <c r="UB399" s="259"/>
      <c r="UC399" s="259"/>
      <c r="UD399" s="259"/>
      <c r="UE399" s="259"/>
      <c r="UF399" s="259"/>
      <c r="UG399" s="259"/>
      <c r="UH399" s="259"/>
      <c r="UI399" s="259"/>
      <c r="UJ399" s="259"/>
      <c r="UK399" s="259"/>
      <c r="UL399" s="259"/>
      <c r="UM399" s="259"/>
      <c r="UN399" s="259"/>
      <c r="UO399" s="259"/>
      <c r="UP399" s="259"/>
      <c r="UQ399" s="259"/>
      <c r="UR399" s="259"/>
      <c r="US399" s="259"/>
      <c r="UT399" s="259"/>
      <c r="UU399" s="259"/>
      <c r="UV399" s="259"/>
      <c r="UW399" s="259"/>
      <c r="UX399" s="259"/>
      <c r="UY399" s="259"/>
      <c r="UZ399" s="259"/>
      <c r="VA399" s="259"/>
      <c r="VB399" s="259"/>
      <c r="VC399" s="259"/>
      <c r="VD399" s="259"/>
      <c r="VE399" s="259"/>
      <c r="VF399" s="259"/>
      <c r="VG399" s="259"/>
      <c r="VH399" s="259"/>
      <c r="VI399" s="259"/>
      <c r="VJ399" s="259"/>
      <c r="VK399" s="259"/>
      <c r="VL399" s="259"/>
      <c r="VM399" s="259"/>
      <c r="VN399" s="259"/>
      <c r="VO399" s="259"/>
      <c r="VP399" s="259"/>
      <c r="VQ399" s="259"/>
      <c r="VR399" s="259"/>
      <c r="VS399" s="259"/>
      <c r="VT399" s="259"/>
      <c r="VU399" s="259"/>
      <c r="VV399" s="259"/>
      <c r="VW399" s="259"/>
      <c r="VX399" s="259"/>
      <c r="VY399" s="259"/>
      <c r="VZ399" s="259"/>
      <c r="WA399" s="259"/>
      <c r="WB399" s="259"/>
      <c r="WC399" s="259"/>
      <c r="WD399" s="259"/>
      <c r="WE399" s="259"/>
      <c r="WF399" s="259"/>
      <c r="WG399" s="259"/>
      <c r="WH399" s="259"/>
      <c r="WI399" s="259"/>
      <c r="WJ399" s="259"/>
      <c r="WK399" s="259"/>
      <c r="WL399" s="259"/>
      <c r="WM399" s="259"/>
      <c r="WN399" s="259"/>
      <c r="WO399" s="259"/>
      <c r="WP399" s="259"/>
      <c r="WQ399" s="259"/>
      <c r="WR399" s="259"/>
      <c r="WS399" s="259"/>
      <c r="WT399" s="259"/>
      <c r="WU399" s="259"/>
      <c r="WV399" s="259"/>
      <c r="WW399" s="259"/>
      <c r="WX399" s="259"/>
      <c r="WY399" s="259"/>
      <c r="WZ399" s="259"/>
      <c r="XA399" s="259"/>
      <c r="XB399" s="259"/>
      <c r="XC399" s="259"/>
      <c r="XD399" s="259"/>
      <c r="XE399" s="259"/>
      <c r="XF399" s="259"/>
      <c r="XG399" s="259"/>
      <c r="XH399" s="259"/>
      <c r="XI399" s="259"/>
      <c r="XJ399" s="259"/>
      <c r="XK399" s="259"/>
      <c r="XL399" s="259"/>
      <c r="XM399" s="259"/>
      <c r="XN399" s="259"/>
      <c r="XO399" s="259"/>
      <c r="XP399" s="259"/>
      <c r="XQ399" s="259"/>
      <c r="XR399" s="259"/>
      <c r="XS399" s="259"/>
      <c r="XT399" s="259"/>
      <c r="XU399" s="259"/>
      <c r="XV399" s="259"/>
      <c r="XW399" s="259"/>
      <c r="XX399" s="259"/>
      <c r="XY399" s="259"/>
      <c r="XZ399" s="259"/>
      <c r="YA399" s="259"/>
      <c r="YB399" s="259"/>
      <c r="YC399" s="259"/>
      <c r="YD399" s="259"/>
      <c r="YE399" s="259"/>
      <c r="YF399" s="259"/>
      <c r="YG399" s="259"/>
      <c r="YH399" s="259"/>
      <c r="YI399" s="259"/>
      <c r="YJ399" s="259"/>
      <c r="YK399" s="259"/>
      <c r="YL399" s="259"/>
      <c r="YM399" s="259"/>
      <c r="YN399" s="259"/>
      <c r="YO399" s="259"/>
      <c r="YP399" s="259"/>
      <c r="YQ399" s="259"/>
      <c r="YR399" s="259"/>
      <c r="YS399" s="259"/>
      <c r="YT399" s="259"/>
      <c r="YU399" s="259"/>
      <c r="YV399" s="259"/>
      <c r="YW399" s="259"/>
      <c r="YX399" s="259"/>
      <c r="YY399" s="259"/>
      <c r="YZ399" s="259"/>
      <c r="ZA399" s="259"/>
      <c r="ZB399" s="259"/>
      <c r="ZC399" s="259"/>
      <c r="ZD399" s="259"/>
      <c r="ZE399" s="259"/>
      <c r="ZF399" s="259"/>
      <c r="ZG399" s="259"/>
      <c r="ZH399" s="259"/>
      <c r="ZI399" s="259"/>
      <c r="ZJ399" s="259"/>
      <c r="ZK399" s="259"/>
      <c r="ZL399" s="259"/>
      <c r="ZM399" s="259"/>
      <c r="ZN399" s="259"/>
      <c r="ZO399" s="259"/>
      <c r="ZP399" s="259"/>
      <c r="ZQ399" s="259"/>
      <c r="ZR399" s="259"/>
      <c r="ZS399" s="259"/>
      <c r="ZT399" s="259"/>
      <c r="ZU399" s="259"/>
      <c r="ZV399" s="259"/>
      <c r="ZW399" s="259"/>
      <c r="ZX399" s="259"/>
      <c r="ZY399" s="259"/>
      <c r="ZZ399" s="259"/>
      <c r="AAA399" s="259"/>
      <c r="AAB399" s="259"/>
      <c r="AAC399" s="259"/>
      <c r="AAD399" s="259"/>
      <c r="AAE399" s="259"/>
      <c r="AAF399" s="259"/>
      <c r="AAG399" s="259"/>
      <c r="AAH399" s="259"/>
      <c r="AAI399" s="259"/>
      <c r="AAJ399" s="259"/>
      <c r="AAK399" s="259"/>
      <c r="AAL399" s="259"/>
      <c r="AAM399" s="259"/>
      <c r="AAN399" s="259"/>
      <c r="AAO399" s="259"/>
      <c r="AAP399" s="259"/>
      <c r="AAQ399" s="259"/>
      <c r="AAR399" s="259"/>
      <c r="AAS399" s="259"/>
      <c r="AAT399" s="259"/>
      <c r="AAU399" s="259"/>
      <c r="AAV399" s="259"/>
      <c r="AAW399" s="259"/>
      <c r="AAX399" s="259"/>
      <c r="AAY399" s="259"/>
      <c r="AAZ399" s="259"/>
      <c r="ABA399" s="259"/>
      <c r="ABB399" s="259"/>
      <c r="ABC399" s="259"/>
      <c r="ABD399" s="259"/>
      <c r="ABE399" s="259"/>
      <c r="ABF399" s="259"/>
      <c r="ABG399" s="259"/>
      <c r="ABH399" s="259"/>
      <c r="ABI399" s="259"/>
      <c r="ABJ399" s="259"/>
      <c r="ABK399" s="259"/>
      <c r="ABL399" s="259"/>
      <c r="ABM399" s="259"/>
      <c r="ABN399" s="259"/>
      <c r="ABO399" s="259"/>
      <c r="ABP399" s="259"/>
      <c r="ABQ399" s="259"/>
      <c r="ABR399" s="259"/>
      <c r="ABS399" s="259"/>
      <c r="ABT399" s="259"/>
      <c r="ABU399" s="259"/>
      <c r="ABV399" s="259"/>
      <c r="ABW399" s="259"/>
      <c r="ABX399" s="259"/>
      <c r="ABY399" s="259"/>
      <c r="ABZ399" s="259"/>
      <c r="ACA399" s="259"/>
      <c r="ACB399" s="259"/>
      <c r="ACC399" s="259"/>
      <c r="ACD399" s="259"/>
      <c r="ACE399" s="259"/>
      <c r="ACF399" s="259"/>
      <c r="ACG399" s="259"/>
      <c r="ACH399" s="259"/>
      <c r="ACI399" s="259"/>
      <c r="ACJ399" s="259"/>
      <c r="ACK399" s="259"/>
      <c r="ACL399" s="259"/>
      <c r="ACM399" s="259"/>
      <c r="ACN399" s="259"/>
      <c r="ACO399" s="259"/>
      <c r="ACP399" s="259"/>
      <c r="ACQ399" s="259"/>
      <c r="ACR399" s="259"/>
      <c r="ACS399" s="259"/>
      <c r="ACT399" s="259"/>
      <c r="ACU399" s="259"/>
      <c r="ACV399" s="259"/>
      <c r="ACW399" s="259"/>
      <c r="ACX399" s="259"/>
      <c r="ACY399" s="259"/>
      <c r="ACZ399" s="259"/>
      <c r="ADA399" s="259"/>
      <c r="ADB399" s="259"/>
      <c r="ADC399" s="259"/>
      <c r="ADD399" s="259"/>
      <c r="ADE399" s="259"/>
      <c r="ADF399" s="259"/>
      <c r="ADG399" s="259"/>
      <c r="ADH399" s="259"/>
      <c r="ADI399" s="259"/>
      <c r="ADJ399" s="259"/>
      <c r="ADK399" s="259"/>
      <c r="ADL399" s="259"/>
      <c r="ADM399" s="259"/>
      <c r="ADN399" s="259"/>
      <c r="ADO399" s="259"/>
      <c r="ADP399" s="259"/>
      <c r="ADQ399" s="259"/>
      <c r="ADR399" s="259"/>
      <c r="ADS399" s="259"/>
      <c r="ADT399" s="259"/>
      <c r="ADU399" s="259"/>
      <c r="ADV399" s="259"/>
      <c r="ADW399" s="259"/>
      <c r="ADX399" s="259"/>
      <c r="ADY399" s="259"/>
      <c r="ADZ399" s="259"/>
      <c r="AEA399" s="259"/>
      <c r="AEB399" s="259"/>
      <c r="AEC399" s="259"/>
      <c r="AED399" s="259"/>
      <c r="AEE399" s="259"/>
      <c r="AEF399" s="259"/>
      <c r="AEG399" s="259"/>
      <c r="AEH399" s="259"/>
      <c r="AEI399" s="259"/>
      <c r="AEJ399" s="259"/>
      <c r="AEK399" s="259"/>
      <c r="AEL399" s="259"/>
      <c r="AEM399" s="259"/>
      <c r="AEN399" s="259"/>
      <c r="AEO399" s="259"/>
      <c r="AEP399" s="259"/>
      <c r="AEQ399" s="259"/>
      <c r="AER399" s="259"/>
      <c r="AES399" s="259"/>
      <c r="AET399" s="259"/>
      <c r="AEU399" s="259"/>
      <c r="AEV399" s="259"/>
      <c r="AEW399" s="259"/>
      <c r="AEX399" s="259"/>
      <c r="AEY399" s="259"/>
      <c r="AEZ399" s="259"/>
      <c r="AFA399" s="259"/>
      <c r="AFB399" s="259"/>
      <c r="AFC399" s="259"/>
      <c r="AFD399" s="259"/>
      <c r="AFE399" s="259"/>
      <c r="AFF399" s="259"/>
      <c r="AFG399" s="259"/>
      <c r="AFH399" s="259"/>
      <c r="AFI399" s="259"/>
      <c r="AFJ399" s="259"/>
      <c r="AFK399" s="259"/>
      <c r="AFL399" s="259"/>
      <c r="AFM399" s="259"/>
      <c r="AFN399" s="259"/>
      <c r="AFO399" s="259"/>
      <c r="AFP399" s="259"/>
      <c r="AFQ399" s="259"/>
      <c r="AFR399" s="259"/>
      <c r="AFS399" s="259"/>
      <c r="AFT399" s="259"/>
      <c r="AFU399" s="259"/>
      <c r="AFV399" s="259"/>
      <c r="AFW399" s="259"/>
      <c r="AFX399" s="259"/>
      <c r="AFY399" s="259"/>
      <c r="AFZ399" s="259"/>
      <c r="AGA399" s="259"/>
      <c r="AGB399" s="259"/>
      <c r="AGC399" s="259"/>
      <c r="AGD399" s="259"/>
      <c r="AGE399" s="259"/>
      <c r="AGF399" s="259"/>
      <c r="AGG399" s="259"/>
      <c r="AGH399" s="259"/>
      <c r="AGI399" s="259"/>
      <c r="AGJ399" s="259"/>
      <c r="AGK399" s="259"/>
      <c r="AGL399" s="259"/>
      <c r="AGM399" s="259"/>
      <c r="AGN399" s="259"/>
      <c r="AGO399" s="259"/>
      <c r="AGP399" s="259"/>
      <c r="AGQ399" s="259"/>
      <c r="AGR399" s="259"/>
      <c r="AGS399" s="259"/>
      <c r="AGT399" s="259"/>
      <c r="AGU399" s="259"/>
      <c r="AGV399" s="259"/>
      <c r="AGW399" s="259"/>
      <c r="AGX399" s="259"/>
      <c r="AGY399" s="259"/>
      <c r="AGZ399" s="259"/>
      <c r="AHA399" s="259"/>
      <c r="AHB399" s="259"/>
      <c r="AHC399" s="259"/>
      <c r="AHD399" s="259"/>
      <c r="AHE399" s="259"/>
      <c r="AHF399" s="259"/>
      <c r="AHG399" s="259"/>
      <c r="AHH399" s="259"/>
      <c r="AHI399" s="259"/>
      <c r="AHJ399" s="259"/>
      <c r="AHK399" s="259"/>
      <c r="AHL399" s="259"/>
      <c r="AHM399" s="259"/>
      <c r="AHN399" s="259"/>
      <c r="AHO399" s="259"/>
      <c r="AHP399" s="259"/>
      <c r="AHQ399" s="259"/>
      <c r="AHR399" s="259"/>
      <c r="AHS399" s="259"/>
      <c r="AHT399" s="259"/>
      <c r="AHU399" s="259"/>
      <c r="AHV399" s="259"/>
      <c r="AHW399" s="259"/>
      <c r="AHX399" s="259"/>
      <c r="AHY399" s="259"/>
      <c r="AHZ399" s="259"/>
      <c r="AIA399" s="259"/>
      <c r="AIB399" s="259"/>
      <c r="AIC399" s="259"/>
      <c r="AID399" s="259"/>
      <c r="AIE399" s="259"/>
      <c r="AIF399" s="259"/>
      <c r="AIG399" s="259"/>
      <c r="AIH399" s="259"/>
      <c r="AII399" s="259"/>
      <c r="AIJ399" s="259"/>
      <c r="AIK399" s="259"/>
      <c r="AIL399" s="259"/>
      <c r="AIM399" s="259"/>
      <c r="AIN399" s="259"/>
      <c r="AIO399" s="259"/>
      <c r="AIP399" s="259"/>
      <c r="AIQ399" s="259"/>
      <c r="AIR399" s="259"/>
      <c r="AIS399" s="259"/>
      <c r="AIT399" s="259"/>
      <c r="AIU399" s="259"/>
      <c r="AIV399" s="259"/>
      <c r="AIW399" s="259"/>
      <c r="AIX399" s="259"/>
      <c r="AIY399" s="259"/>
      <c r="AIZ399" s="259"/>
      <c r="AJA399" s="259"/>
      <c r="AJB399" s="259"/>
      <c r="AJC399" s="259"/>
      <c r="AJD399" s="259"/>
      <c r="AJE399" s="259"/>
      <c r="AJF399" s="259"/>
      <c r="AJG399" s="259"/>
      <c r="AJH399" s="259"/>
      <c r="AJI399" s="259"/>
      <c r="AJJ399" s="259"/>
      <c r="AJK399" s="259"/>
      <c r="AJL399" s="259"/>
      <c r="AJM399" s="259"/>
      <c r="AJN399" s="259"/>
      <c r="AJO399" s="259"/>
      <c r="AJP399" s="259"/>
      <c r="AJQ399" s="259"/>
      <c r="AJR399" s="259"/>
      <c r="AJS399" s="259"/>
      <c r="AJT399" s="259"/>
      <c r="AJU399" s="259"/>
      <c r="AJV399" s="259"/>
      <c r="AJW399" s="259"/>
      <c r="AJX399" s="259"/>
      <c r="AJY399" s="259"/>
      <c r="AJZ399" s="259"/>
      <c r="AKA399" s="259"/>
      <c r="AKB399" s="259"/>
      <c r="AKC399" s="259"/>
      <c r="AKD399" s="259"/>
      <c r="AKE399" s="259"/>
      <c r="AKF399" s="259"/>
      <c r="AKG399" s="259"/>
      <c r="AKH399" s="259"/>
      <c r="AKI399" s="259"/>
      <c r="AKJ399" s="259"/>
      <c r="AKK399" s="259"/>
      <c r="AKL399" s="259"/>
      <c r="AKM399" s="259"/>
      <c r="AKN399" s="259"/>
      <c r="AKO399" s="259"/>
      <c r="AKP399" s="259"/>
      <c r="AKQ399" s="259"/>
      <c r="AKR399" s="259"/>
      <c r="AKS399" s="259"/>
      <c r="AKT399" s="259"/>
      <c r="AKU399" s="259"/>
      <c r="AKV399" s="259"/>
      <c r="AKW399" s="259"/>
      <c r="AKX399" s="259"/>
      <c r="AKY399" s="259"/>
      <c r="AKZ399" s="259"/>
      <c r="ALA399" s="259"/>
      <c r="ALB399" s="259"/>
      <c r="ALC399" s="259"/>
      <c r="ALD399" s="259"/>
      <c r="ALE399" s="259"/>
      <c r="ALF399" s="259"/>
      <c r="ALG399" s="259"/>
      <c r="ALH399" s="259"/>
      <c r="ALI399" s="259"/>
      <c r="ALJ399" s="259"/>
      <c r="ALK399" s="259"/>
      <c r="ALL399" s="259"/>
      <c r="ALM399" s="259"/>
      <c r="ALN399" s="259"/>
      <c r="ALO399" s="259"/>
      <c r="ALP399" s="259"/>
      <c r="ALQ399" s="259"/>
      <c r="ALR399" s="259"/>
      <c r="ALS399" s="259"/>
      <c r="ALT399" s="259"/>
      <c r="ALU399" s="259"/>
      <c r="ALV399" s="259"/>
      <c r="ALW399" s="259"/>
      <c r="ALX399" s="259"/>
      <c r="ALY399" s="259"/>
      <c r="ALZ399" s="259"/>
      <c r="AMA399" s="259"/>
      <c r="AMB399" s="259"/>
      <c r="AMC399" s="259"/>
      <c r="AMD399" s="259"/>
      <c r="AME399" s="259"/>
      <c r="AMF399" s="259"/>
      <c r="AMG399" s="259"/>
      <c r="AMH399" s="259"/>
      <c r="AMI399" s="259"/>
      <c r="AMJ399" s="259"/>
    </row>
    <row r="400" spans="1:1024" s="258" customFormat="1" ht="16.350000000000001" customHeight="1">
      <c r="A400" s="477"/>
      <c r="B400" s="259"/>
      <c r="C400" s="259"/>
      <c r="D400" s="259"/>
      <c r="E400" s="259"/>
      <c r="F400" s="259"/>
      <c r="G400" s="259"/>
      <c r="H400" s="259"/>
      <c r="I400" s="259"/>
      <c r="J400" s="259"/>
      <c r="K400" s="259"/>
      <c r="L400" s="259"/>
      <c r="M400" s="259"/>
      <c r="N400" s="259"/>
      <c r="O400" s="259"/>
      <c r="P400" s="259"/>
      <c r="Q400" s="259"/>
      <c r="R400" s="269"/>
      <c r="S400" s="259"/>
      <c r="T400" s="259"/>
      <c r="U400" s="259"/>
      <c r="V400" s="259"/>
      <c r="W400" s="259"/>
      <c r="X400" s="259"/>
      <c r="Y400" s="259"/>
      <c r="Z400" s="259"/>
      <c r="AA400" s="259"/>
      <c r="AB400" s="259"/>
      <c r="AC400" s="259"/>
      <c r="AD400" s="259"/>
      <c r="AE400" s="259"/>
      <c r="AF400" s="259"/>
      <c r="AG400" s="259"/>
      <c r="AH400" s="259"/>
      <c r="AI400" s="259"/>
      <c r="AJ400" s="259"/>
      <c r="AK400" s="259"/>
      <c r="AL400" s="259"/>
      <c r="AM400" s="259"/>
      <c r="AN400" s="259"/>
      <c r="AO400" s="259"/>
      <c r="AP400" s="259"/>
      <c r="AQ400" s="259"/>
      <c r="AR400" s="259"/>
      <c r="AS400" s="259"/>
      <c r="AT400" s="259"/>
      <c r="AU400" s="259"/>
      <c r="AV400" s="259"/>
      <c r="AW400" s="259"/>
      <c r="AX400" s="259"/>
      <c r="AY400" s="259"/>
      <c r="AZ400" s="259"/>
      <c r="BA400" s="259"/>
      <c r="BB400" s="259"/>
      <c r="BC400" s="259"/>
      <c r="BD400" s="259"/>
      <c r="BE400" s="259"/>
      <c r="BF400" s="259"/>
      <c r="BG400" s="259"/>
      <c r="BH400" s="259"/>
      <c r="BI400" s="259"/>
      <c r="BJ400" s="259"/>
      <c r="BK400" s="259"/>
      <c r="BL400" s="259"/>
      <c r="BM400" s="259"/>
      <c r="BN400" s="259"/>
      <c r="BO400" s="259"/>
      <c r="BP400" s="259"/>
      <c r="BQ400" s="259"/>
      <c r="BR400" s="259"/>
      <c r="BS400" s="259"/>
      <c r="BT400" s="259"/>
      <c r="BU400" s="259"/>
      <c r="BV400" s="259"/>
      <c r="BW400" s="259"/>
      <c r="BX400" s="259"/>
      <c r="BY400" s="259"/>
      <c r="BZ400" s="259"/>
      <c r="CA400" s="259"/>
      <c r="CB400" s="259"/>
      <c r="CC400" s="259"/>
      <c r="CD400" s="259"/>
      <c r="CE400" s="259"/>
      <c r="CF400" s="259"/>
      <c r="CG400" s="259"/>
      <c r="CH400" s="259"/>
      <c r="CI400" s="259"/>
      <c r="CJ400" s="259"/>
      <c r="CK400" s="259"/>
      <c r="CL400" s="259"/>
      <c r="CM400" s="259"/>
      <c r="CN400" s="259"/>
      <c r="CO400" s="259"/>
      <c r="CP400" s="259"/>
      <c r="CQ400" s="259"/>
      <c r="CR400" s="259"/>
      <c r="CS400" s="259"/>
      <c r="CT400" s="259"/>
      <c r="CU400" s="259"/>
      <c r="CV400" s="259"/>
      <c r="CW400" s="259"/>
      <c r="CX400" s="259"/>
      <c r="CY400" s="259"/>
      <c r="CZ400" s="259"/>
      <c r="DA400" s="259"/>
      <c r="DB400" s="259"/>
      <c r="DC400" s="259"/>
      <c r="DD400" s="259"/>
      <c r="DE400" s="259"/>
      <c r="DF400" s="259"/>
      <c r="DG400" s="259"/>
      <c r="DH400" s="259"/>
      <c r="DI400" s="259"/>
      <c r="DJ400" s="259"/>
      <c r="DK400" s="259"/>
      <c r="DL400" s="259"/>
      <c r="DM400" s="259"/>
      <c r="DN400" s="259"/>
      <c r="DO400" s="259"/>
      <c r="DP400" s="259"/>
      <c r="DQ400" s="259"/>
      <c r="DR400" s="259"/>
      <c r="DS400" s="259"/>
      <c r="DT400" s="259"/>
      <c r="DU400" s="259"/>
      <c r="DV400" s="259"/>
      <c r="DW400" s="259"/>
      <c r="DX400" s="259"/>
      <c r="DY400" s="259"/>
      <c r="DZ400" s="259"/>
      <c r="EA400" s="259"/>
      <c r="EB400" s="259"/>
      <c r="EC400" s="259"/>
      <c r="ED400" s="259"/>
      <c r="EE400" s="259"/>
      <c r="EF400" s="259"/>
      <c r="EG400" s="259"/>
      <c r="EH400" s="259"/>
      <c r="EI400" s="259"/>
      <c r="EJ400" s="259"/>
      <c r="EK400" s="259"/>
      <c r="EL400" s="259"/>
      <c r="EM400" s="259"/>
      <c r="EN400" s="259"/>
      <c r="EO400" s="259"/>
      <c r="EP400" s="259"/>
      <c r="EQ400" s="259"/>
      <c r="ER400" s="259"/>
      <c r="ES400" s="259"/>
      <c r="ET400" s="259"/>
      <c r="EU400" s="259"/>
      <c r="EV400" s="259"/>
      <c r="EW400" s="259"/>
      <c r="EX400" s="259"/>
      <c r="EY400" s="259"/>
      <c r="EZ400" s="259"/>
      <c r="FA400" s="259"/>
      <c r="FB400" s="259"/>
      <c r="FC400" s="259"/>
      <c r="FD400" s="259"/>
      <c r="FE400" s="259"/>
      <c r="FF400" s="259"/>
      <c r="FG400" s="259"/>
      <c r="FH400" s="259"/>
      <c r="FI400" s="259"/>
      <c r="FJ400" s="259"/>
      <c r="FK400" s="259"/>
      <c r="FL400" s="259"/>
      <c r="FM400" s="259"/>
      <c r="FN400" s="259"/>
      <c r="FO400" s="259"/>
      <c r="FP400" s="259"/>
      <c r="FQ400" s="259"/>
      <c r="FR400" s="259"/>
      <c r="FS400" s="259"/>
      <c r="FT400" s="259"/>
      <c r="FU400" s="259"/>
      <c r="FV400" s="259"/>
      <c r="FW400" s="259"/>
      <c r="FX400" s="259"/>
      <c r="FY400" s="259"/>
      <c r="FZ400" s="259"/>
      <c r="GA400" s="259"/>
      <c r="GB400" s="259"/>
      <c r="GC400" s="259"/>
      <c r="GD400" s="259"/>
      <c r="GE400" s="259"/>
      <c r="GF400" s="259"/>
      <c r="GG400" s="259"/>
      <c r="GH400" s="259"/>
      <c r="GI400" s="259"/>
      <c r="GJ400" s="259"/>
      <c r="GK400" s="259"/>
      <c r="GL400" s="259"/>
      <c r="GM400" s="259"/>
      <c r="GN400" s="259"/>
      <c r="GO400" s="259"/>
      <c r="GP400" s="259"/>
      <c r="GQ400" s="259"/>
      <c r="GR400" s="259"/>
      <c r="GS400" s="259"/>
      <c r="GT400" s="259"/>
      <c r="GU400" s="259"/>
      <c r="GV400" s="259"/>
      <c r="GW400" s="259"/>
      <c r="GX400" s="259"/>
      <c r="GY400" s="259"/>
      <c r="GZ400" s="259"/>
      <c r="HA400" s="259"/>
      <c r="HB400" s="259"/>
      <c r="HC400" s="259"/>
      <c r="HD400" s="259"/>
      <c r="HE400" s="259"/>
      <c r="HF400" s="259"/>
      <c r="HG400" s="259"/>
      <c r="HH400" s="259"/>
      <c r="HI400" s="259"/>
      <c r="HJ400" s="259"/>
      <c r="HK400" s="259"/>
      <c r="HL400" s="259"/>
      <c r="HM400" s="259"/>
      <c r="HN400" s="259"/>
      <c r="HO400" s="259"/>
      <c r="HP400" s="259"/>
      <c r="HQ400" s="259"/>
      <c r="HR400" s="259"/>
      <c r="HS400" s="259"/>
      <c r="HT400" s="259"/>
      <c r="HU400" s="259"/>
      <c r="HV400" s="259"/>
      <c r="HW400" s="259"/>
      <c r="HX400" s="259"/>
      <c r="HY400" s="259"/>
      <c r="HZ400" s="259"/>
      <c r="IA400" s="259"/>
      <c r="IB400" s="259"/>
      <c r="IC400" s="259"/>
      <c r="ID400" s="259"/>
      <c r="IE400" s="259"/>
      <c r="IF400" s="259"/>
      <c r="IG400" s="259"/>
      <c r="IH400" s="259"/>
      <c r="II400" s="259"/>
      <c r="IJ400" s="259"/>
      <c r="IK400" s="259"/>
      <c r="IL400" s="259"/>
      <c r="IM400" s="259"/>
      <c r="IN400" s="259"/>
      <c r="IO400" s="259"/>
      <c r="IP400" s="259"/>
      <c r="IQ400" s="259"/>
      <c r="IR400" s="259"/>
      <c r="IS400" s="259"/>
      <c r="IT400" s="259"/>
      <c r="IU400" s="259"/>
      <c r="IV400" s="259"/>
      <c r="IW400" s="259"/>
      <c r="IX400" s="259"/>
      <c r="IY400" s="259"/>
      <c r="IZ400" s="259"/>
      <c r="JA400" s="259"/>
      <c r="JB400" s="259"/>
      <c r="JC400" s="259"/>
      <c r="JD400" s="259"/>
      <c r="JE400" s="259"/>
      <c r="JF400" s="259"/>
      <c r="JG400" s="259"/>
      <c r="JH400" s="259"/>
      <c r="JI400" s="259"/>
      <c r="JJ400" s="259"/>
      <c r="JK400" s="259"/>
      <c r="JL400" s="259"/>
      <c r="JM400" s="259"/>
      <c r="JN400" s="259"/>
      <c r="JO400" s="259"/>
      <c r="JP400" s="259"/>
      <c r="JQ400" s="259"/>
      <c r="JR400" s="259"/>
      <c r="JS400" s="259"/>
      <c r="JT400" s="259"/>
      <c r="JU400" s="259"/>
      <c r="JV400" s="259"/>
      <c r="JW400" s="259"/>
      <c r="JX400" s="259"/>
      <c r="JY400" s="259"/>
      <c r="JZ400" s="259"/>
      <c r="KA400" s="259"/>
      <c r="KB400" s="259"/>
      <c r="KC400" s="259"/>
      <c r="KD400" s="259"/>
      <c r="KE400" s="259"/>
      <c r="KF400" s="259"/>
      <c r="KG400" s="259"/>
      <c r="KH400" s="259"/>
      <c r="KI400" s="259"/>
      <c r="KJ400" s="259"/>
      <c r="KK400" s="259"/>
      <c r="KL400" s="259"/>
      <c r="KM400" s="259"/>
      <c r="KN400" s="259"/>
      <c r="KO400" s="259"/>
      <c r="KP400" s="259"/>
      <c r="KQ400" s="259"/>
      <c r="KR400" s="259"/>
      <c r="KS400" s="259"/>
      <c r="KT400" s="259"/>
      <c r="KU400" s="259"/>
      <c r="KV400" s="259"/>
      <c r="KW400" s="259"/>
      <c r="KX400" s="259"/>
      <c r="KY400" s="259"/>
      <c r="KZ400" s="259"/>
      <c r="LA400" s="259"/>
      <c r="LB400" s="259"/>
      <c r="LC400" s="259"/>
      <c r="LD400" s="259"/>
      <c r="LE400" s="259"/>
      <c r="LF400" s="259"/>
      <c r="LG400" s="259"/>
      <c r="LH400" s="259"/>
      <c r="LI400" s="259"/>
      <c r="LJ400" s="259"/>
      <c r="LK400" s="259"/>
      <c r="LL400" s="259"/>
      <c r="LM400" s="259"/>
      <c r="LN400" s="259"/>
      <c r="LO400" s="259"/>
      <c r="LP400" s="259"/>
      <c r="LQ400" s="259"/>
      <c r="LR400" s="259"/>
      <c r="LS400" s="259"/>
      <c r="LT400" s="259"/>
      <c r="LU400" s="259"/>
      <c r="LV400" s="259"/>
      <c r="LW400" s="259"/>
      <c r="LX400" s="259"/>
      <c r="LY400" s="259"/>
      <c r="LZ400" s="259"/>
      <c r="MA400" s="259"/>
      <c r="MB400" s="259"/>
      <c r="MC400" s="259"/>
      <c r="MD400" s="259"/>
      <c r="ME400" s="259"/>
      <c r="MF400" s="259"/>
      <c r="MG400" s="259"/>
      <c r="MH400" s="259"/>
      <c r="MI400" s="259"/>
      <c r="MJ400" s="259"/>
      <c r="MK400" s="259"/>
      <c r="ML400" s="259"/>
      <c r="MM400" s="259"/>
      <c r="MN400" s="259"/>
      <c r="MO400" s="259"/>
      <c r="MP400" s="259"/>
      <c r="MQ400" s="259"/>
      <c r="MR400" s="259"/>
      <c r="MS400" s="259"/>
      <c r="MT400" s="259"/>
      <c r="MU400" s="259"/>
      <c r="MV400" s="259"/>
      <c r="MW400" s="259"/>
      <c r="MX400" s="259"/>
      <c r="MY400" s="259"/>
      <c r="MZ400" s="259"/>
      <c r="NA400" s="259"/>
      <c r="NB400" s="259"/>
      <c r="NC400" s="259"/>
      <c r="ND400" s="259"/>
      <c r="NE400" s="259"/>
      <c r="NF400" s="259"/>
      <c r="NG400" s="259"/>
      <c r="NH400" s="259"/>
      <c r="NI400" s="259"/>
      <c r="NJ400" s="259"/>
      <c r="NK400" s="259"/>
      <c r="NL400" s="259"/>
      <c r="NM400" s="259"/>
      <c r="NN400" s="259"/>
      <c r="NO400" s="259"/>
      <c r="NP400" s="259"/>
      <c r="NQ400" s="259"/>
      <c r="NR400" s="259"/>
      <c r="NS400" s="259"/>
      <c r="NT400" s="259"/>
      <c r="NU400" s="259"/>
      <c r="NV400" s="259"/>
      <c r="NW400" s="259"/>
      <c r="NX400" s="259"/>
      <c r="NY400" s="259"/>
      <c r="NZ400" s="259"/>
      <c r="OA400" s="259"/>
      <c r="OB400" s="259"/>
      <c r="OC400" s="259"/>
      <c r="OD400" s="259"/>
      <c r="OE400" s="259"/>
      <c r="OF400" s="259"/>
      <c r="OG400" s="259"/>
      <c r="OH400" s="259"/>
      <c r="OI400" s="259"/>
      <c r="OJ400" s="259"/>
      <c r="OK400" s="259"/>
      <c r="OL400" s="259"/>
      <c r="OM400" s="259"/>
      <c r="ON400" s="259"/>
      <c r="OO400" s="259"/>
      <c r="OP400" s="259"/>
      <c r="OQ400" s="259"/>
      <c r="OR400" s="259"/>
      <c r="OS400" s="259"/>
      <c r="OT400" s="259"/>
      <c r="OU400" s="259"/>
      <c r="OV400" s="259"/>
      <c r="OW400" s="259"/>
      <c r="OX400" s="259"/>
      <c r="OY400" s="259"/>
      <c r="OZ400" s="259"/>
      <c r="PA400" s="259"/>
      <c r="PB400" s="259"/>
      <c r="PC400" s="259"/>
      <c r="PD400" s="259"/>
      <c r="PE400" s="259"/>
      <c r="PF400" s="259"/>
      <c r="PG400" s="259"/>
      <c r="PH400" s="259"/>
      <c r="PI400" s="259"/>
      <c r="PJ400" s="259"/>
      <c r="PK400" s="259"/>
      <c r="PL400" s="259"/>
      <c r="PM400" s="259"/>
      <c r="PN400" s="259"/>
      <c r="PO400" s="259"/>
      <c r="PP400" s="259"/>
      <c r="PQ400" s="259"/>
      <c r="PR400" s="259"/>
      <c r="PS400" s="259"/>
      <c r="PT400" s="259"/>
      <c r="PU400" s="259"/>
      <c r="PV400" s="259"/>
      <c r="PW400" s="259"/>
      <c r="PX400" s="259"/>
      <c r="PY400" s="259"/>
      <c r="PZ400" s="259"/>
      <c r="QA400" s="259"/>
      <c r="QB400" s="259"/>
      <c r="QC400" s="259"/>
      <c r="QD400" s="259"/>
      <c r="QE400" s="259"/>
      <c r="QF400" s="259"/>
      <c r="QG400" s="259"/>
      <c r="QH400" s="259"/>
      <c r="QI400" s="259"/>
      <c r="QJ400" s="259"/>
      <c r="QK400" s="259"/>
      <c r="QL400" s="259"/>
      <c r="QM400" s="259"/>
      <c r="QN400" s="259"/>
      <c r="QO400" s="259"/>
      <c r="QP400" s="259"/>
      <c r="QQ400" s="259"/>
      <c r="QR400" s="259"/>
      <c r="QS400" s="259"/>
      <c r="QT400" s="259"/>
      <c r="QU400" s="259"/>
      <c r="QV400" s="259"/>
      <c r="QW400" s="259"/>
      <c r="QX400" s="259"/>
      <c r="QY400" s="259"/>
      <c r="QZ400" s="259"/>
      <c r="RA400" s="259"/>
      <c r="RB400" s="259"/>
      <c r="RC400" s="259"/>
      <c r="RD400" s="259"/>
      <c r="RE400" s="259"/>
      <c r="RF400" s="259"/>
      <c r="RG400" s="259"/>
      <c r="RH400" s="259"/>
      <c r="RI400" s="259"/>
      <c r="RJ400" s="259"/>
      <c r="RK400" s="259"/>
      <c r="RL400" s="259"/>
      <c r="RM400" s="259"/>
      <c r="RN400" s="259"/>
      <c r="RO400" s="259"/>
      <c r="RP400" s="259"/>
      <c r="RQ400" s="259"/>
      <c r="RR400" s="259"/>
      <c r="RS400" s="259"/>
      <c r="RT400" s="259"/>
      <c r="RU400" s="259"/>
      <c r="RV400" s="259"/>
      <c r="RW400" s="259"/>
      <c r="RX400" s="259"/>
      <c r="RY400" s="259"/>
      <c r="RZ400" s="259"/>
      <c r="SA400" s="259"/>
      <c r="SB400" s="259"/>
      <c r="SC400" s="259"/>
      <c r="SD400" s="259"/>
      <c r="SE400" s="259"/>
      <c r="SF400" s="259"/>
      <c r="SG400" s="259"/>
      <c r="SH400" s="259"/>
      <c r="SI400" s="259"/>
      <c r="SJ400" s="259"/>
      <c r="SK400" s="259"/>
      <c r="SL400" s="259"/>
      <c r="SM400" s="259"/>
      <c r="SN400" s="259"/>
      <c r="SO400" s="259"/>
      <c r="SP400" s="259"/>
      <c r="SQ400" s="259"/>
      <c r="SR400" s="259"/>
      <c r="SS400" s="259"/>
      <c r="ST400" s="259"/>
      <c r="SU400" s="259"/>
      <c r="SV400" s="259"/>
      <c r="SW400" s="259"/>
      <c r="SX400" s="259"/>
      <c r="SY400" s="259"/>
      <c r="SZ400" s="259"/>
      <c r="TA400" s="259"/>
      <c r="TB400" s="259"/>
      <c r="TC400" s="259"/>
      <c r="TD400" s="259"/>
      <c r="TE400" s="259"/>
      <c r="TF400" s="259"/>
      <c r="TG400" s="259"/>
      <c r="TH400" s="259"/>
      <c r="TI400" s="259"/>
      <c r="TJ400" s="259"/>
      <c r="TK400" s="259"/>
      <c r="TL400" s="259"/>
      <c r="TM400" s="259"/>
      <c r="TN400" s="259"/>
      <c r="TO400" s="259"/>
      <c r="TP400" s="259"/>
      <c r="TQ400" s="259"/>
      <c r="TR400" s="259"/>
      <c r="TS400" s="259"/>
      <c r="TT400" s="259"/>
      <c r="TU400" s="259"/>
      <c r="TV400" s="259"/>
      <c r="TW400" s="259"/>
      <c r="TX400" s="259"/>
      <c r="TY400" s="259"/>
      <c r="TZ400" s="259"/>
      <c r="UA400" s="259"/>
      <c r="UB400" s="259"/>
      <c r="UC400" s="259"/>
      <c r="UD400" s="259"/>
      <c r="UE400" s="259"/>
      <c r="UF400" s="259"/>
      <c r="UG400" s="259"/>
      <c r="UH400" s="259"/>
      <c r="UI400" s="259"/>
      <c r="UJ400" s="259"/>
      <c r="UK400" s="259"/>
      <c r="UL400" s="259"/>
      <c r="UM400" s="259"/>
      <c r="UN400" s="259"/>
      <c r="UO400" s="259"/>
      <c r="UP400" s="259"/>
      <c r="UQ400" s="259"/>
      <c r="UR400" s="259"/>
      <c r="US400" s="259"/>
      <c r="UT400" s="259"/>
      <c r="UU400" s="259"/>
      <c r="UV400" s="259"/>
      <c r="UW400" s="259"/>
      <c r="UX400" s="259"/>
      <c r="UY400" s="259"/>
      <c r="UZ400" s="259"/>
      <c r="VA400" s="259"/>
      <c r="VB400" s="259"/>
      <c r="VC400" s="259"/>
      <c r="VD400" s="259"/>
      <c r="VE400" s="259"/>
      <c r="VF400" s="259"/>
      <c r="VG400" s="259"/>
      <c r="VH400" s="259"/>
      <c r="VI400" s="259"/>
      <c r="VJ400" s="259"/>
      <c r="VK400" s="259"/>
      <c r="VL400" s="259"/>
      <c r="VM400" s="259"/>
      <c r="VN400" s="259"/>
      <c r="VO400" s="259"/>
      <c r="VP400" s="259"/>
      <c r="VQ400" s="259"/>
      <c r="VR400" s="259"/>
      <c r="VS400" s="259"/>
      <c r="VT400" s="259"/>
      <c r="VU400" s="259"/>
      <c r="VV400" s="259"/>
      <c r="VW400" s="259"/>
      <c r="VX400" s="259"/>
      <c r="VY400" s="259"/>
      <c r="VZ400" s="259"/>
      <c r="WA400" s="259"/>
      <c r="WB400" s="259"/>
      <c r="WC400" s="259"/>
      <c r="WD400" s="259"/>
      <c r="WE400" s="259"/>
      <c r="WF400" s="259"/>
      <c r="WG400" s="259"/>
      <c r="WH400" s="259"/>
      <c r="WI400" s="259"/>
      <c r="WJ400" s="259"/>
      <c r="WK400" s="259"/>
      <c r="WL400" s="259"/>
      <c r="WM400" s="259"/>
      <c r="WN400" s="259"/>
      <c r="WO400" s="259"/>
      <c r="WP400" s="259"/>
      <c r="WQ400" s="259"/>
      <c r="WR400" s="259"/>
      <c r="WS400" s="259"/>
      <c r="WT400" s="259"/>
      <c r="WU400" s="259"/>
      <c r="WV400" s="259"/>
      <c r="WW400" s="259"/>
      <c r="WX400" s="259"/>
      <c r="WY400" s="259"/>
      <c r="WZ400" s="259"/>
      <c r="XA400" s="259"/>
      <c r="XB400" s="259"/>
      <c r="XC400" s="259"/>
      <c r="XD400" s="259"/>
      <c r="XE400" s="259"/>
      <c r="XF400" s="259"/>
      <c r="XG400" s="259"/>
      <c r="XH400" s="259"/>
      <c r="XI400" s="259"/>
      <c r="XJ400" s="259"/>
      <c r="XK400" s="259"/>
      <c r="XL400" s="259"/>
      <c r="XM400" s="259"/>
      <c r="XN400" s="259"/>
      <c r="XO400" s="259"/>
      <c r="XP400" s="259"/>
      <c r="XQ400" s="259"/>
      <c r="XR400" s="259"/>
      <c r="XS400" s="259"/>
      <c r="XT400" s="259"/>
      <c r="XU400" s="259"/>
      <c r="XV400" s="259"/>
      <c r="XW400" s="259"/>
      <c r="XX400" s="259"/>
      <c r="XY400" s="259"/>
      <c r="XZ400" s="259"/>
      <c r="YA400" s="259"/>
      <c r="YB400" s="259"/>
      <c r="YC400" s="259"/>
      <c r="YD400" s="259"/>
      <c r="YE400" s="259"/>
      <c r="YF400" s="259"/>
      <c r="YG400" s="259"/>
      <c r="YH400" s="259"/>
      <c r="YI400" s="259"/>
      <c r="YJ400" s="259"/>
      <c r="YK400" s="259"/>
      <c r="YL400" s="259"/>
      <c r="YM400" s="259"/>
      <c r="YN400" s="259"/>
      <c r="YO400" s="259"/>
      <c r="YP400" s="259"/>
      <c r="YQ400" s="259"/>
      <c r="YR400" s="259"/>
      <c r="YS400" s="259"/>
      <c r="YT400" s="259"/>
      <c r="YU400" s="259"/>
      <c r="YV400" s="259"/>
      <c r="YW400" s="259"/>
      <c r="YX400" s="259"/>
      <c r="YY400" s="259"/>
      <c r="YZ400" s="259"/>
      <c r="ZA400" s="259"/>
      <c r="ZB400" s="259"/>
      <c r="ZC400" s="259"/>
      <c r="ZD400" s="259"/>
      <c r="ZE400" s="259"/>
      <c r="ZF400" s="259"/>
      <c r="ZG400" s="259"/>
      <c r="ZH400" s="259"/>
      <c r="ZI400" s="259"/>
      <c r="ZJ400" s="259"/>
      <c r="ZK400" s="259"/>
      <c r="ZL400" s="259"/>
      <c r="ZM400" s="259"/>
      <c r="ZN400" s="259"/>
      <c r="ZO400" s="259"/>
      <c r="ZP400" s="259"/>
      <c r="ZQ400" s="259"/>
      <c r="ZR400" s="259"/>
      <c r="ZS400" s="259"/>
      <c r="ZT400" s="259"/>
      <c r="ZU400" s="259"/>
      <c r="ZV400" s="259"/>
      <c r="ZW400" s="259"/>
      <c r="ZX400" s="259"/>
      <c r="ZY400" s="259"/>
      <c r="ZZ400" s="259"/>
      <c r="AAA400" s="259"/>
      <c r="AAB400" s="259"/>
      <c r="AAC400" s="259"/>
      <c r="AAD400" s="259"/>
      <c r="AAE400" s="259"/>
      <c r="AAF400" s="259"/>
      <c r="AAG400" s="259"/>
      <c r="AAH400" s="259"/>
      <c r="AAI400" s="259"/>
      <c r="AAJ400" s="259"/>
      <c r="AAK400" s="259"/>
      <c r="AAL400" s="259"/>
      <c r="AAM400" s="259"/>
      <c r="AAN400" s="259"/>
      <c r="AAO400" s="259"/>
      <c r="AAP400" s="259"/>
      <c r="AAQ400" s="259"/>
      <c r="AAR400" s="259"/>
      <c r="AAS400" s="259"/>
      <c r="AAT400" s="259"/>
      <c r="AAU400" s="259"/>
      <c r="AAV400" s="259"/>
      <c r="AAW400" s="259"/>
      <c r="AAX400" s="259"/>
      <c r="AAY400" s="259"/>
      <c r="AAZ400" s="259"/>
      <c r="ABA400" s="259"/>
      <c r="ABB400" s="259"/>
      <c r="ABC400" s="259"/>
      <c r="ABD400" s="259"/>
      <c r="ABE400" s="259"/>
      <c r="ABF400" s="259"/>
      <c r="ABG400" s="259"/>
      <c r="ABH400" s="259"/>
      <c r="ABI400" s="259"/>
      <c r="ABJ400" s="259"/>
      <c r="ABK400" s="259"/>
      <c r="ABL400" s="259"/>
      <c r="ABM400" s="259"/>
      <c r="ABN400" s="259"/>
      <c r="ABO400" s="259"/>
      <c r="ABP400" s="259"/>
      <c r="ABQ400" s="259"/>
      <c r="ABR400" s="259"/>
      <c r="ABS400" s="259"/>
      <c r="ABT400" s="259"/>
      <c r="ABU400" s="259"/>
      <c r="ABV400" s="259"/>
      <c r="ABW400" s="259"/>
      <c r="ABX400" s="259"/>
      <c r="ABY400" s="259"/>
      <c r="ABZ400" s="259"/>
      <c r="ACA400" s="259"/>
      <c r="ACB400" s="259"/>
      <c r="ACC400" s="259"/>
      <c r="ACD400" s="259"/>
      <c r="ACE400" s="259"/>
      <c r="ACF400" s="259"/>
      <c r="ACG400" s="259"/>
      <c r="ACH400" s="259"/>
      <c r="ACI400" s="259"/>
      <c r="ACJ400" s="259"/>
      <c r="ACK400" s="259"/>
      <c r="ACL400" s="259"/>
      <c r="ACM400" s="259"/>
      <c r="ACN400" s="259"/>
      <c r="ACO400" s="259"/>
      <c r="ACP400" s="259"/>
      <c r="ACQ400" s="259"/>
      <c r="ACR400" s="259"/>
      <c r="ACS400" s="259"/>
      <c r="ACT400" s="259"/>
      <c r="ACU400" s="259"/>
      <c r="ACV400" s="259"/>
      <c r="ACW400" s="259"/>
      <c r="ACX400" s="259"/>
      <c r="ACY400" s="259"/>
      <c r="ACZ400" s="259"/>
      <c r="ADA400" s="259"/>
      <c r="ADB400" s="259"/>
      <c r="ADC400" s="259"/>
      <c r="ADD400" s="259"/>
      <c r="ADE400" s="259"/>
      <c r="ADF400" s="259"/>
      <c r="ADG400" s="259"/>
      <c r="ADH400" s="259"/>
      <c r="ADI400" s="259"/>
      <c r="ADJ400" s="259"/>
      <c r="ADK400" s="259"/>
      <c r="ADL400" s="259"/>
      <c r="ADM400" s="259"/>
      <c r="ADN400" s="259"/>
      <c r="ADO400" s="259"/>
      <c r="ADP400" s="259"/>
      <c r="ADQ400" s="259"/>
      <c r="ADR400" s="259"/>
      <c r="ADS400" s="259"/>
      <c r="ADT400" s="259"/>
      <c r="ADU400" s="259"/>
      <c r="ADV400" s="259"/>
      <c r="ADW400" s="259"/>
      <c r="ADX400" s="259"/>
      <c r="ADY400" s="259"/>
      <c r="ADZ400" s="259"/>
      <c r="AEA400" s="259"/>
      <c r="AEB400" s="259"/>
      <c r="AEC400" s="259"/>
      <c r="AED400" s="259"/>
      <c r="AEE400" s="259"/>
      <c r="AEF400" s="259"/>
      <c r="AEG400" s="259"/>
      <c r="AEH400" s="259"/>
      <c r="AEI400" s="259"/>
      <c r="AEJ400" s="259"/>
      <c r="AEK400" s="259"/>
      <c r="AEL400" s="259"/>
      <c r="AEM400" s="259"/>
      <c r="AEN400" s="259"/>
      <c r="AEO400" s="259"/>
      <c r="AEP400" s="259"/>
      <c r="AEQ400" s="259"/>
      <c r="AER400" s="259"/>
      <c r="AES400" s="259"/>
      <c r="AET400" s="259"/>
      <c r="AEU400" s="259"/>
      <c r="AEV400" s="259"/>
      <c r="AEW400" s="259"/>
      <c r="AEX400" s="259"/>
      <c r="AEY400" s="259"/>
      <c r="AEZ400" s="259"/>
      <c r="AFA400" s="259"/>
      <c r="AFB400" s="259"/>
      <c r="AFC400" s="259"/>
      <c r="AFD400" s="259"/>
      <c r="AFE400" s="259"/>
      <c r="AFF400" s="259"/>
      <c r="AFG400" s="259"/>
      <c r="AFH400" s="259"/>
      <c r="AFI400" s="259"/>
      <c r="AFJ400" s="259"/>
      <c r="AFK400" s="259"/>
      <c r="AFL400" s="259"/>
      <c r="AFM400" s="259"/>
      <c r="AFN400" s="259"/>
      <c r="AFO400" s="259"/>
      <c r="AFP400" s="259"/>
      <c r="AFQ400" s="259"/>
      <c r="AFR400" s="259"/>
      <c r="AFS400" s="259"/>
      <c r="AFT400" s="259"/>
      <c r="AFU400" s="259"/>
      <c r="AFV400" s="259"/>
      <c r="AFW400" s="259"/>
      <c r="AFX400" s="259"/>
      <c r="AFY400" s="259"/>
      <c r="AFZ400" s="259"/>
      <c r="AGA400" s="259"/>
      <c r="AGB400" s="259"/>
      <c r="AGC400" s="259"/>
      <c r="AGD400" s="259"/>
      <c r="AGE400" s="259"/>
      <c r="AGF400" s="259"/>
      <c r="AGG400" s="259"/>
      <c r="AGH400" s="259"/>
      <c r="AGI400" s="259"/>
      <c r="AGJ400" s="259"/>
      <c r="AGK400" s="259"/>
      <c r="AGL400" s="259"/>
      <c r="AGM400" s="259"/>
      <c r="AGN400" s="259"/>
      <c r="AGO400" s="259"/>
      <c r="AGP400" s="259"/>
      <c r="AGQ400" s="259"/>
      <c r="AGR400" s="259"/>
      <c r="AGS400" s="259"/>
      <c r="AGT400" s="259"/>
      <c r="AGU400" s="259"/>
      <c r="AGV400" s="259"/>
      <c r="AGW400" s="259"/>
      <c r="AGX400" s="259"/>
      <c r="AGY400" s="259"/>
      <c r="AGZ400" s="259"/>
      <c r="AHA400" s="259"/>
      <c r="AHB400" s="259"/>
      <c r="AHC400" s="259"/>
      <c r="AHD400" s="259"/>
      <c r="AHE400" s="259"/>
      <c r="AHF400" s="259"/>
      <c r="AHG400" s="259"/>
      <c r="AHH400" s="259"/>
      <c r="AHI400" s="259"/>
      <c r="AHJ400" s="259"/>
      <c r="AHK400" s="259"/>
      <c r="AHL400" s="259"/>
      <c r="AHM400" s="259"/>
      <c r="AHN400" s="259"/>
      <c r="AHO400" s="259"/>
      <c r="AHP400" s="259"/>
      <c r="AHQ400" s="259"/>
      <c r="AHR400" s="259"/>
      <c r="AHS400" s="259"/>
      <c r="AHT400" s="259"/>
      <c r="AHU400" s="259"/>
      <c r="AHV400" s="259"/>
      <c r="AHW400" s="259"/>
      <c r="AHX400" s="259"/>
      <c r="AHY400" s="259"/>
      <c r="AHZ400" s="259"/>
      <c r="AIA400" s="259"/>
      <c r="AIB400" s="259"/>
      <c r="AIC400" s="259"/>
      <c r="AID400" s="259"/>
      <c r="AIE400" s="259"/>
      <c r="AIF400" s="259"/>
      <c r="AIG400" s="259"/>
      <c r="AIH400" s="259"/>
      <c r="AII400" s="259"/>
      <c r="AIJ400" s="259"/>
      <c r="AIK400" s="259"/>
      <c r="AIL400" s="259"/>
      <c r="AIM400" s="259"/>
      <c r="AIN400" s="259"/>
      <c r="AIO400" s="259"/>
      <c r="AIP400" s="259"/>
      <c r="AIQ400" s="259"/>
      <c r="AIR400" s="259"/>
      <c r="AIS400" s="259"/>
      <c r="AIT400" s="259"/>
      <c r="AIU400" s="259"/>
      <c r="AIV400" s="259"/>
      <c r="AIW400" s="259"/>
      <c r="AIX400" s="259"/>
      <c r="AIY400" s="259"/>
      <c r="AIZ400" s="259"/>
      <c r="AJA400" s="259"/>
      <c r="AJB400" s="259"/>
      <c r="AJC400" s="259"/>
      <c r="AJD400" s="259"/>
      <c r="AJE400" s="259"/>
      <c r="AJF400" s="259"/>
      <c r="AJG400" s="259"/>
      <c r="AJH400" s="259"/>
      <c r="AJI400" s="259"/>
      <c r="AJJ400" s="259"/>
      <c r="AJK400" s="259"/>
      <c r="AJL400" s="259"/>
      <c r="AJM400" s="259"/>
      <c r="AJN400" s="259"/>
      <c r="AJO400" s="259"/>
      <c r="AJP400" s="259"/>
      <c r="AJQ400" s="259"/>
      <c r="AJR400" s="259"/>
      <c r="AJS400" s="259"/>
      <c r="AJT400" s="259"/>
      <c r="AJU400" s="259"/>
      <c r="AJV400" s="259"/>
      <c r="AJW400" s="259"/>
      <c r="AJX400" s="259"/>
      <c r="AJY400" s="259"/>
      <c r="AJZ400" s="259"/>
      <c r="AKA400" s="259"/>
      <c r="AKB400" s="259"/>
      <c r="AKC400" s="259"/>
      <c r="AKD400" s="259"/>
      <c r="AKE400" s="259"/>
      <c r="AKF400" s="259"/>
      <c r="AKG400" s="259"/>
      <c r="AKH400" s="259"/>
      <c r="AKI400" s="259"/>
      <c r="AKJ400" s="259"/>
      <c r="AKK400" s="259"/>
      <c r="AKL400" s="259"/>
      <c r="AKM400" s="259"/>
      <c r="AKN400" s="259"/>
      <c r="AKO400" s="259"/>
      <c r="AKP400" s="259"/>
      <c r="AKQ400" s="259"/>
      <c r="AKR400" s="259"/>
      <c r="AKS400" s="259"/>
      <c r="AKT400" s="259"/>
      <c r="AKU400" s="259"/>
      <c r="AKV400" s="259"/>
      <c r="AKW400" s="259"/>
      <c r="AKX400" s="259"/>
      <c r="AKY400" s="259"/>
      <c r="AKZ400" s="259"/>
      <c r="ALA400" s="259"/>
      <c r="ALB400" s="259"/>
      <c r="ALC400" s="259"/>
      <c r="ALD400" s="259"/>
      <c r="ALE400" s="259"/>
      <c r="ALF400" s="259"/>
      <c r="ALG400" s="259"/>
      <c r="ALH400" s="259"/>
      <c r="ALI400" s="259"/>
      <c r="ALJ400" s="259"/>
      <c r="ALK400" s="259"/>
      <c r="ALL400" s="259"/>
      <c r="ALM400" s="259"/>
      <c r="ALN400" s="259"/>
      <c r="ALO400" s="259"/>
      <c r="ALP400" s="259"/>
      <c r="ALQ400" s="259"/>
      <c r="ALR400" s="259"/>
      <c r="ALS400" s="259"/>
      <c r="ALT400" s="259"/>
      <c r="ALU400" s="259"/>
      <c r="ALV400" s="259"/>
      <c r="ALW400" s="259"/>
      <c r="ALX400" s="259"/>
      <c r="ALY400" s="259"/>
      <c r="ALZ400" s="259"/>
      <c r="AMA400" s="259"/>
      <c r="AMB400" s="259"/>
      <c r="AMC400" s="259"/>
      <c r="AMD400" s="259"/>
      <c r="AME400" s="259"/>
      <c r="AMF400" s="259"/>
      <c r="AMG400" s="259"/>
      <c r="AMH400" s="259"/>
      <c r="AMI400" s="259"/>
      <c r="AMJ400" s="259"/>
    </row>
    <row r="401" spans="1:1024" s="258" customFormat="1" ht="16.350000000000001" customHeight="1">
      <c r="A401" s="477"/>
      <c r="B401" s="259"/>
      <c r="C401" s="259"/>
      <c r="D401" s="259"/>
      <c r="E401" s="259"/>
      <c r="F401" s="259"/>
      <c r="G401" s="259"/>
      <c r="H401" s="259"/>
      <c r="I401" s="259"/>
      <c r="J401" s="259"/>
      <c r="K401" s="259"/>
      <c r="L401" s="259"/>
      <c r="M401" s="259"/>
      <c r="N401" s="259"/>
      <c r="O401" s="259"/>
      <c r="P401" s="259"/>
      <c r="Q401" s="259"/>
      <c r="R401" s="269"/>
      <c r="S401" s="259"/>
      <c r="T401" s="259"/>
      <c r="U401" s="259"/>
      <c r="V401" s="259"/>
      <c r="W401" s="259"/>
      <c r="X401" s="259"/>
      <c r="Y401" s="259"/>
      <c r="Z401" s="259"/>
      <c r="AA401" s="259"/>
      <c r="AB401" s="259"/>
      <c r="AC401" s="259"/>
      <c r="AD401" s="259"/>
      <c r="AE401" s="259"/>
      <c r="AF401" s="259"/>
      <c r="AG401" s="259"/>
      <c r="AH401" s="259"/>
      <c r="AI401" s="259"/>
      <c r="AJ401" s="259"/>
      <c r="AK401" s="259"/>
      <c r="AL401" s="259"/>
      <c r="AM401" s="259"/>
      <c r="AN401" s="259"/>
      <c r="AO401" s="259"/>
      <c r="AP401" s="259"/>
      <c r="AQ401" s="259"/>
      <c r="AR401" s="259"/>
      <c r="AS401" s="259"/>
      <c r="AT401" s="259"/>
      <c r="AU401" s="259"/>
      <c r="AV401" s="259"/>
      <c r="AW401" s="259"/>
      <c r="AX401" s="259"/>
      <c r="AY401" s="259"/>
      <c r="AZ401" s="259"/>
      <c r="BA401" s="259"/>
      <c r="BB401" s="259"/>
      <c r="BC401" s="259"/>
      <c r="BD401" s="259"/>
      <c r="BE401" s="259"/>
      <c r="BF401" s="259"/>
      <c r="BG401" s="259"/>
      <c r="BH401" s="259"/>
      <c r="BI401" s="259"/>
      <c r="BJ401" s="259"/>
      <c r="BK401" s="259"/>
      <c r="BL401" s="259"/>
      <c r="BM401" s="259"/>
      <c r="BN401" s="259"/>
      <c r="BO401" s="259"/>
      <c r="BP401" s="259"/>
      <c r="BQ401" s="259"/>
      <c r="BR401" s="259"/>
      <c r="BS401" s="259"/>
      <c r="BT401" s="259"/>
      <c r="BU401" s="259"/>
      <c r="BV401" s="259"/>
      <c r="BW401" s="259"/>
      <c r="BX401" s="259"/>
      <c r="BY401" s="259"/>
      <c r="BZ401" s="259"/>
      <c r="CA401" s="259"/>
      <c r="CB401" s="259"/>
      <c r="CC401" s="259"/>
      <c r="CD401" s="259"/>
      <c r="CE401" s="259"/>
      <c r="CF401" s="259"/>
      <c r="CG401" s="259"/>
      <c r="CH401" s="259"/>
      <c r="CI401" s="259"/>
      <c r="CJ401" s="259"/>
      <c r="CK401" s="259"/>
      <c r="CL401" s="259"/>
      <c r="CM401" s="259"/>
      <c r="CN401" s="259"/>
      <c r="CO401" s="259"/>
      <c r="CP401" s="259"/>
      <c r="CQ401" s="259"/>
      <c r="CR401" s="259"/>
      <c r="CS401" s="259"/>
      <c r="CT401" s="259"/>
      <c r="CU401" s="259"/>
      <c r="CV401" s="259"/>
      <c r="CW401" s="259"/>
      <c r="CX401" s="259"/>
      <c r="CY401" s="259"/>
      <c r="CZ401" s="259"/>
      <c r="DA401" s="259"/>
      <c r="DB401" s="259"/>
      <c r="DC401" s="259"/>
      <c r="DD401" s="259"/>
      <c r="DE401" s="259"/>
      <c r="DF401" s="259"/>
      <c r="DG401" s="259"/>
      <c r="DH401" s="259"/>
      <c r="DI401" s="259"/>
      <c r="DJ401" s="259"/>
      <c r="DK401" s="259"/>
      <c r="DL401" s="259"/>
      <c r="DM401" s="259"/>
      <c r="DN401" s="259"/>
      <c r="DO401" s="259"/>
      <c r="DP401" s="259"/>
      <c r="DQ401" s="259"/>
      <c r="DR401" s="259"/>
      <c r="DS401" s="259"/>
      <c r="DT401" s="259"/>
      <c r="DU401" s="259"/>
      <c r="DV401" s="259"/>
      <c r="DW401" s="259"/>
      <c r="DX401" s="259"/>
      <c r="DY401" s="259"/>
      <c r="DZ401" s="259"/>
      <c r="EA401" s="259"/>
      <c r="EB401" s="259"/>
      <c r="EC401" s="259"/>
      <c r="ED401" s="259"/>
      <c r="EE401" s="259"/>
      <c r="EF401" s="259"/>
      <c r="EG401" s="259"/>
      <c r="EH401" s="259"/>
      <c r="EI401" s="259"/>
      <c r="EJ401" s="259"/>
      <c r="EK401" s="259"/>
      <c r="EL401" s="259"/>
      <c r="EM401" s="259"/>
      <c r="EN401" s="259"/>
      <c r="EO401" s="259"/>
      <c r="EP401" s="259"/>
      <c r="EQ401" s="259"/>
      <c r="ER401" s="259"/>
      <c r="ES401" s="259"/>
      <c r="ET401" s="259"/>
      <c r="EU401" s="259"/>
      <c r="EV401" s="259"/>
      <c r="EW401" s="259"/>
      <c r="EX401" s="259"/>
      <c r="EY401" s="259"/>
      <c r="EZ401" s="259"/>
      <c r="FA401" s="259"/>
      <c r="FB401" s="259"/>
      <c r="FC401" s="259"/>
      <c r="FD401" s="259"/>
      <c r="FE401" s="259"/>
      <c r="FF401" s="259"/>
      <c r="FG401" s="259"/>
      <c r="FH401" s="259"/>
      <c r="FI401" s="259"/>
      <c r="FJ401" s="259"/>
      <c r="FK401" s="259"/>
      <c r="FL401" s="259"/>
      <c r="FM401" s="259"/>
      <c r="FN401" s="259"/>
      <c r="FO401" s="259"/>
      <c r="FP401" s="259"/>
      <c r="FQ401" s="259"/>
      <c r="FR401" s="259"/>
      <c r="FS401" s="259"/>
      <c r="FT401" s="259"/>
      <c r="FU401" s="259"/>
      <c r="FV401" s="259"/>
      <c r="FW401" s="259"/>
      <c r="FX401" s="259"/>
      <c r="FY401" s="259"/>
      <c r="FZ401" s="259"/>
      <c r="GA401" s="259"/>
      <c r="GB401" s="259"/>
      <c r="GC401" s="259"/>
      <c r="GD401" s="259"/>
      <c r="GE401" s="259"/>
      <c r="GF401" s="259"/>
      <c r="GG401" s="259"/>
      <c r="GH401" s="259"/>
      <c r="GI401" s="259"/>
      <c r="GJ401" s="259"/>
      <c r="GK401" s="259"/>
      <c r="GL401" s="259"/>
      <c r="GM401" s="259"/>
      <c r="GN401" s="259"/>
      <c r="GO401" s="259"/>
      <c r="GP401" s="259"/>
      <c r="GQ401" s="259"/>
      <c r="GR401" s="259"/>
      <c r="GS401" s="259"/>
      <c r="GT401" s="259"/>
      <c r="GU401" s="259"/>
      <c r="GV401" s="259"/>
      <c r="GW401" s="259"/>
      <c r="GX401" s="259"/>
      <c r="GY401" s="259"/>
      <c r="GZ401" s="259"/>
      <c r="HA401" s="259"/>
      <c r="HB401" s="259"/>
      <c r="HC401" s="259"/>
      <c r="HD401" s="259"/>
      <c r="HE401" s="259"/>
      <c r="HF401" s="259"/>
      <c r="HG401" s="259"/>
      <c r="HH401" s="259"/>
      <c r="HI401" s="259"/>
      <c r="HJ401" s="259"/>
      <c r="HK401" s="259"/>
      <c r="HL401" s="259"/>
      <c r="HM401" s="259"/>
      <c r="HN401" s="259"/>
      <c r="HO401" s="259"/>
      <c r="HP401" s="259"/>
      <c r="HQ401" s="259"/>
      <c r="HR401" s="259"/>
      <c r="HS401" s="259"/>
      <c r="HT401" s="259"/>
      <c r="HU401" s="259"/>
      <c r="HV401" s="259"/>
      <c r="HW401" s="259"/>
      <c r="HX401" s="259"/>
      <c r="HY401" s="259"/>
      <c r="HZ401" s="259"/>
      <c r="IA401" s="259"/>
      <c r="IB401" s="259"/>
      <c r="IC401" s="259"/>
      <c r="ID401" s="259"/>
      <c r="IE401" s="259"/>
      <c r="IF401" s="259"/>
      <c r="IG401" s="259"/>
      <c r="IH401" s="259"/>
      <c r="II401" s="259"/>
      <c r="IJ401" s="259"/>
      <c r="IK401" s="259"/>
      <c r="IL401" s="259"/>
      <c r="IM401" s="259"/>
      <c r="IN401" s="259"/>
      <c r="IO401" s="259"/>
      <c r="IP401" s="259"/>
      <c r="IQ401" s="259"/>
      <c r="IR401" s="259"/>
      <c r="IS401" s="259"/>
      <c r="IT401" s="259"/>
      <c r="IU401" s="259"/>
      <c r="IV401" s="259"/>
      <c r="IW401" s="259"/>
      <c r="IX401" s="259"/>
      <c r="IY401" s="259"/>
      <c r="IZ401" s="259"/>
      <c r="JA401" s="259"/>
      <c r="JB401" s="259"/>
      <c r="JC401" s="259"/>
      <c r="JD401" s="259"/>
      <c r="JE401" s="259"/>
      <c r="JF401" s="259"/>
      <c r="JG401" s="259"/>
      <c r="JH401" s="259"/>
      <c r="JI401" s="259"/>
      <c r="JJ401" s="259"/>
      <c r="JK401" s="259"/>
      <c r="JL401" s="259"/>
      <c r="JM401" s="259"/>
      <c r="JN401" s="259"/>
      <c r="JO401" s="259"/>
      <c r="JP401" s="259"/>
      <c r="JQ401" s="259"/>
      <c r="JR401" s="259"/>
      <c r="JS401" s="259"/>
      <c r="JT401" s="259"/>
      <c r="JU401" s="259"/>
      <c r="JV401" s="259"/>
      <c r="JW401" s="259"/>
      <c r="JX401" s="259"/>
      <c r="JY401" s="259"/>
      <c r="JZ401" s="259"/>
      <c r="KA401" s="259"/>
      <c r="KB401" s="259"/>
      <c r="KC401" s="259"/>
      <c r="KD401" s="259"/>
      <c r="KE401" s="259"/>
      <c r="KF401" s="259"/>
      <c r="KG401" s="259"/>
      <c r="KH401" s="259"/>
      <c r="KI401" s="259"/>
      <c r="KJ401" s="259"/>
      <c r="KK401" s="259"/>
      <c r="KL401" s="259"/>
      <c r="KM401" s="259"/>
      <c r="KN401" s="259"/>
      <c r="KO401" s="259"/>
      <c r="KP401" s="259"/>
      <c r="KQ401" s="259"/>
      <c r="KR401" s="259"/>
      <c r="KS401" s="259"/>
      <c r="KT401" s="259"/>
      <c r="KU401" s="259"/>
      <c r="KV401" s="259"/>
      <c r="KW401" s="259"/>
      <c r="KX401" s="259"/>
      <c r="KY401" s="259"/>
      <c r="KZ401" s="259"/>
      <c r="LA401" s="259"/>
      <c r="LB401" s="259"/>
      <c r="LC401" s="259"/>
      <c r="LD401" s="259"/>
      <c r="LE401" s="259"/>
      <c r="LF401" s="259"/>
      <c r="LG401" s="259"/>
      <c r="LH401" s="259"/>
      <c r="LI401" s="259"/>
      <c r="LJ401" s="259"/>
      <c r="LK401" s="259"/>
      <c r="LL401" s="259"/>
      <c r="LM401" s="259"/>
      <c r="LN401" s="259"/>
      <c r="LO401" s="259"/>
      <c r="LP401" s="259"/>
      <c r="LQ401" s="259"/>
      <c r="LR401" s="259"/>
      <c r="LS401" s="259"/>
      <c r="LT401" s="259"/>
      <c r="LU401" s="259"/>
      <c r="LV401" s="259"/>
      <c r="LW401" s="259"/>
      <c r="LX401" s="259"/>
      <c r="LY401" s="259"/>
      <c r="LZ401" s="259"/>
      <c r="MA401" s="259"/>
      <c r="MB401" s="259"/>
      <c r="MC401" s="259"/>
      <c r="MD401" s="259"/>
      <c r="ME401" s="259"/>
      <c r="MF401" s="259"/>
      <c r="MG401" s="259"/>
      <c r="MH401" s="259"/>
      <c r="MI401" s="259"/>
      <c r="MJ401" s="259"/>
      <c r="MK401" s="259"/>
      <c r="ML401" s="259"/>
      <c r="MM401" s="259"/>
      <c r="MN401" s="259"/>
      <c r="MO401" s="259"/>
      <c r="MP401" s="259"/>
      <c r="MQ401" s="259"/>
      <c r="MR401" s="259"/>
      <c r="MS401" s="259"/>
      <c r="MT401" s="259"/>
      <c r="MU401" s="259"/>
      <c r="MV401" s="259"/>
      <c r="MW401" s="259"/>
      <c r="MX401" s="259"/>
      <c r="MY401" s="259"/>
      <c r="MZ401" s="259"/>
      <c r="NA401" s="259"/>
      <c r="NB401" s="259"/>
      <c r="NC401" s="259"/>
      <c r="ND401" s="259"/>
      <c r="NE401" s="259"/>
      <c r="NF401" s="259"/>
      <c r="NG401" s="259"/>
      <c r="NH401" s="259"/>
      <c r="NI401" s="259"/>
      <c r="NJ401" s="259"/>
      <c r="NK401" s="259"/>
      <c r="NL401" s="259"/>
      <c r="NM401" s="259"/>
      <c r="NN401" s="259"/>
      <c r="NO401" s="259"/>
      <c r="NP401" s="259"/>
      <c r="NQ401" s="259"/>
      <c r="NR401" s="259"/>
      <c r="NS401" s="259"/>
      <c r="NT401" s="259"/>
      <c r="NU401" s="259"/>
      <c r="NV401" s="259"/>
      <c r="NW401" s="259"/>
      <c r="NX401" s="259"/>
      <c r="NY401" s="259"/>
      <c r="NZ401" s="259"/>
      <c r="OA401" s="259"/>
      <c r="OB401" s="259"/>
      <c r="OC401" s="259"/>
      <c r="OD401" s="259"/>
      <c r="OE401" s="259"/>
      <c r="OF401" s="259"/>
      <c r="OG401" s="259"/>
      <c r="OH401" s="259"/>
      <c r="OI401" s="259"/>
      <c r="OJ401" s="259"/>
      <c r="OK401" s="259"/>
      <c r="OL401" s="259"/>
      <c r="OM401" s="259"/>
      <c r="ON401" s="259"/>
      <c r="OO401" s="259"/>
      <c r="OP401" s="259"/>
      <c r="OQ401" s="259"/>
      <c r="OR401" s="259"/>
      <c r="OS401" s="259"/>
      <c r="OT401" s="259"/>
      <c r="OU401" s="259"/>
      <c r="OV401" s="259"/>
      <c r="OW401" s="259"/>
      <c r="OX401" s="259"/>
      <c r="OY401" s="259"/>
      <c r="OZ401" s="259"/>
      <c r="PA401" s="259"/>
      <c r="PB401" s="259"/>
      <c r="PC401" s="259"/>
      <c r="PD401" s="259"/>
      <c r="PE401" s="259"/>
      <c r="PF401" s="259"/>
      <c r="PG401" s="259"/>
      <c r="PH401" s="259"/>
      <c r="PI401" s="259"/>
      <c r="PJ401" s="259"/>
      <c r="PK401" s="259"/>
      <c r="PL401" s="259"/>
      <c r="PM401" s="259"/>
      <c r="PN401" s="259"/>
      <c r="PO401" s="259"/>
      <c r="PP401" s="259"/>
      <c r="PQ401" s="259"/>
      <c r="PR401" s="259"/>
      <c r="PS401" s="259"/>
      <c r="PT401" s="259"/>
      <c r="PU401" s="259"/>
      <c r="PV401" s="259"/>
      <c r="PW401" s="259"/>
      <c r="PX401" s="259"/>
      <c r="PY401" s="259"/>
      <c r="PZ401" s="259"/>
      <c r="QA401" s="259"/>
      <c r="QB401" s="259"/>
      <c r="QC401" s="259"/>
      <c r="QD401" s="259"/>
      <c r="QE401" s="259"/>
      <c r="QF401" s="259"/>
      <c r="QG401" s="259"/>
      <c r="QH401" s="259"/>
      <c r="QI401" s="259"/>
      <c r="QJ401" s="259"/>
      <c r="QK401" s="259"/>
      <c r="QL401" s="259"/>
      <c r="QM401" s="259"/>
      <c r="QN401" s="259"/>
      <c r="QO401" s="259"/>
      <c r="QP401" s="259"/>
      <c r="QQ401" s="259"/>
      <c r="QR401" s="259"/>
      <c r="QS401" s="259"/>
      <c r="QT401" s="259"/>
      <c r="QU401" s="259"/>
      <c r="QV401" s="259"/>
      <c r="QW401" s="259"/>
      <c r="QX401" s="259"/>
      <c r="QY401" s="259"/>
      <c r="QZ401" s="259"/>
      <c r="RA401" s="259"/>
      <c r="RB401" s="259"/>
      <c r="RC401" s="259"/>
      <c r="RD401" s="259"/>
      <c r="RE401" s="259"/>
      <c r="RF401" s="259"/>
      <c r="RG401" s="259"/>
      <c r="RH401" s="259"/>
      <c r="RI401" s="259"/>
      <c r="RJ401" s="259"/>
      <c r="RK401" s="259"/>
      <c r="RL401" s="259"/>
      <c r="RM401" s="259"/>
      <c r="RN401" s="259"/>
      <c r="RO401" s="259"/>
      <c r="RP401" s="259"/>
      <c r="RQ401" s="259"/>
      <c r="RR401" s="259"/>
      <c r="RS401" s="259"/>
      <c r="RT401" s="259"/>
      <c r="RU401" s="259"/>
      <c r="RV401" s="259"/>
      <c r="RW401" s="259"/>
      <c r="RX401" s="259"/>
      <c r="RY401" s="259"/>
      <c r="RZ401" s="259"/>
      <c r="SA401" s="259"/>
      <c r="SB401" s="259"/>
      <c r="SC401" s="259"/>
      <c r="SD401" s="259"/>
      <c r="SE401" s="259"/>
      <c r="SF401" s="259"/>
      <c r="SG401" s="259"/>
      <c r="SH401" s="259"/>
      <c r="SI401" s="259"/>
      <c r="SJ401" s="259"/>
      <c r="SK401" s="259"/>
      <c r="SL401" s="259"/>
      <c r="SM401" s="259"/>
      <c r="SN401" s="259"/>
      <c r="SO401" s="259"/>
      <c r="SP401" s="259"/>
      <c r="SQ401" s="259"/>
      <c r="SR401" s="259"/>
      <c r="SS401" s="259"/>
      <c r="ST401" s="259"/>
      <c r="SU401" s="259"/>
      <c r="SV401" s="259"/>
      <c r="SW401" s="259"/>
      <c r="SX401" s="259"/>
      <c r="SY401" s="259"/>
      <c r="SZ401" s="259"/>
      <c r="TA401" s="259"/>
      <c r="TB401" s="259"/>
      <c r="TC401" s="259"/>
      <c r="TD401" s="259"/>
      <c r="TE401" s="259"/>
      <c r="TF401" s="259"/>
      <c r="TG401" s="259"/>
      <c r="TH401" s="259"/>
      <c r="TI401" s="259"/>
      <c r="TJ401" s="259"/>
      <c r="TK401" s="259"/>
      <c r="TL401" s="259"/>
      <c r="TM401" s="259"/>
      <c r="TN401" s="259"/>
      <c r="TO401" s="259"/>
      <c r="TP401" s="259"/>
      <c r="TQ401" s="259"/>
      <c r="TR401" s="259"/>
      <c r="TS401" s="259"/>
      <c r="TT401" s="259"/>
      <c r="TU401" s="259"/>
      <c r="TV401" s="259"/>
      <c r="TW401" s="259"/>
      <c r="TX401" s="259"/>
      <c r="TY401" s="259"/>
      <c r="TZ401" s="259"/>
      <c r="UA401" s="259"/>
      <c r="UB401" s="259"/>
      <c r="UC401" s="259"/>
      <c r="UD401" s="259"/>
      <c r="UE401" s="259"/>
      <c r="UF401" s="259"/>
      <c r="UG401" s="259"/>
      <c r="UH401" s="259"/>
      <c r="UI401" s="259"/>
      <c r="UJ401" s="259"/>
      <c r="UK401" s="259"/>
      <c r="UL401" s="259"/>
      <c r="UM401" s="259"/>
      <c r="UN401" s="259"/>
      <c r="UO401" s="259"/>
      <c r="UP401" s="259"/>
      <c r="UQ401" s="259"/>
      <c r="UR401" s="259"/>
      <c r="US401" s="259"/>
      <c r="UT401" s="259"/>
      <c r="UU401" s="259"/>
      <c r="UV401" s="259"/>
      <c r="UW401" s="259"/>
      <c r="UX401" s="259"/>
      <c r="UY401" s="259"/>
      <c r="UZ401" s="259"/>
      <c r="VA401" s="259"/>
      <c r="VB401" s="259"/>
      <c r="VC401" s="259"/>
      <c r="VD401" s="259"/>
      <c r="VE401" s="259"/>
      <c r="VF401" s="259"/>
      <c r="VG401" s="259"/>
      <c r="VH401" s="259"/>
      <c r="VI401" s="259"/>
      <c r="VJ401" s="259"/>
      <c r="VK401" s="259"/>
      <c r="VL401" s="259"/>
      <c r="VM401" s="259"/>
      <c r="VN401" s="259"/>
      <c r="VO401" s="259"/>
      <c r="VP401" s="259"/>
      <c r="VQ401" s="259"/>
      <c r="VR401" s="259"/>
      <c r="VS401" s="259"/>
      <c r="VT401" s="259"/>
      <c r="VU401" s="259"/>
      <c r="VV401" s="259"/>
      <c r="VW401" s="259"/>
      <c r="VX401" s="259"/>
      <c r="VY401" s="259"/>
      <c r="VZ401" s="259"/>
      <c r="WA401" s="259"/>
      <c r="WB401" s="259"/>
      <c r="WC401" s="259"/>
      <c r="WD401" s="259"/>
      <c r="WE401" s="259"/>
      <c r="WF401" s="259"/>
      <c r="WG401" s="259"/>
      <c r="WH401" s="259"/>
      <c r="WI401" s="259"/>
      <c r="WJ401" s="259"/>
      <c r="WK401" s="259"/>
      <c r="WL401" s="259"/>
      <c r="WM401" s="259"/>
      <c r="WN401" s="259"/>
      <c r="WO401" s="259"/>
      <c r="WP401" s="259"/>
      <c r="WQ401" s="259"/>
      <c r="WR401" s="259"/>
      <c r="WS401" s="259"/>
      <c r="WT401" s="259"/>
      <c r="WU401" s="259"/>
      <c r="WV401" s="259"/>
      <c r="WW401" s="259"/>
      <c r="WX401" s="259"/>
      <c r="WY401" s="259"/>
      <c r="WZ401" s="259"/>
      <c r="XA401" s="259"/>
      <c r="XB401" s="259"/>
      <c r="XC401" s="259"/>
      <c r="XD401" s="259"/>
      <c r="XE401" s="259"/>
      <c r="XF401" s="259"/>
      <c r="XG401" s="259"/>
      <c r="XH401" s="259"/>
      <c r="XI401" s="259"/>
      <c r="XJ401" s="259"/>
      <c r="XK401" s="259"/>
      <c r="XL401" s="259"/>
      <c r="XM401" s="259"/>
      <c r="XN401" s="259"/>
      <c r="XO401" s="259"/>
      <c r="XP401" s="259"/>
      <c r="XQ401" s="259"/>
      <c r="XR401" s="259"/>
      <c r="XS401" s="259"/>
      <c r="XT401" s="259"/>
      <c r="XU401" s="259"/>
      <c r="XV401" s="259"/>
      <c r="XW401" s="259"/>
      <c r="XX401" s="259"/>
      <c r="XY401" s="259"/>
      <c r="XZ401" s="259"/>
      <c r="YA401" s="259"/>
      <c r="YB401" s="259"/>
      <c r="YC401" s="259"/>
      <c r="YD401" s="259"/>
      <c r="YE401" s="259"/>
      <c r="YF401" s="259"/>
      <c r="YG401" s="259"/>
      <c r="YH401" s="259"/>
      <c r="YI401" s="259"/>
      <c r="YJ401" s="259"/>
      <c r="YK401" s="259"/>
      <c r="YL401" s="259"/>
      <c r="YM401" s="259"/>
      <c r="YN401" s="259"/>
      <c r="YO401" s="259"/>
      <c r="YP401" s="259"/>
      <c r="YQ401" s="259"/>
      <c r="YR401" s="259"/>
      <c r="YS401" s="259"/>
      <c r="YT401" s="259"/>
      <c r="YU401" s="259"/>
      <c r="YV401" s="259"/>
      <c r="YW401" s="259"/>
      <c r="YX401" s="259"/>
      <c r="YY401" s="259"/>
      <c r="YZ401" s="259"/>
      <c r="ZA401" s="259"/>
      <c r="ZB401" s="259"/>
      <c r="ZC401" s="259"/>
      <c r="ZD401" s="259"/>
      <c r="ZE401" s="259"/>
      <c r="ZF401" s="259"/>
      <c r="ZG401" s="259"/>
      <c r="ZH401" s="259"/>
      <c r="ZI401" s="259"/>
      <c r="ZJ401" s="259"/>
      <c r="ZK401" s="259"/>
      <c r="ZL401" s="259"/>
      <c r="ZM401" s="259"/>
      <c r="ZN401" s="259"/>
      <c r="ZO401" s="259"/>
      <c r="ZP401" s="259"/>
      <c r="ZQ401" s="259"/>
      <c r="ZR401" s="259"/>
      <c r="ZS401" s="259"/>
      <c r="ZT401" s="259"/>
      <c r="ZU401" s="259"/>
      <c r="ZV401" s="259"/>
      <c r="ZW401" s="259"/>
      <c r="ZX401" s="259"/>
      <c r="ZY401" s="259"/>
      <c r="ZZ401" s="259"/>
      <c r="AAA401" s="259"/>
      <c r="AAB401" s="259"/>
      <c r="AAC401" s="259"/>
      <c r="AAD401" s="259"/>
      <c r="AAE401" s="259"/>
      <c r="AAF401" s="259"/>
      <c r="AAG401" s="259"/>
      <c r="AAH401" s="259"/>
      <c r="AAI401" s="259"/>
      <c r="AAJ401" s="259"/>
      <c r="AAK401" s="259"/>
      <c r="AAL401" s="259"/>
      <c r="AAM401" s="259"/>
      <c r="AAN401" s="259"/>
      <c r="AAO401" s="259"/>
      <c r="AAP401" s="259"/>
      <c r="AAQ401" s="259"/>
      <c r="AAR401" s="259"/>
      <c r="AAS401" s="259"/>
      <c r="AAT401" s="259"/>
      <c r="AAU401" s="259"/>
      <c r="AAV401" s="259"/>
      <c r="AAW401" s="259"/>
      <c r="AAX401" s="259"/>
      <c r="AAY401" s="259"/>
      <c r="AAZ401" s="259"/>
      <c r="ABA401" s="259"/>
      <c r="ABB401" s="259"/>
      <c r="ABC401" s="259"/>
      <c r="ABD401" s="259"/>
      <c r="ABE401" s="259"/>
      <c r="ABF401" s="259"/>
      <c r="ABG401" s="259"/>
      <c r="ABH401" s="259"/>
      <c r="ABI401" s="259"/>
      <c r="ABJ401" s="259"/>
      <c r="ABK401" s="259"/>
      <c r="ABL401" s="259"/>
      <c r="ABM401" s="259"/>
      <c r="ABN401" s="259"/>
      <c r="ABO401" s="259"/>
      <c r="ABP401" s="259"/>
      <c r="ABQ401" s="259"/>
      <c r="ABR401" s="259"/>
      <c r="ABS401" s="259"/>
      <c r="ABT401" s="259"/>
      <c r="ABU401" s="259"/>
      <c r="ABV401" s="259"/>
      <c r="ABW401" s="259"/>
      <c r="ABX401" s="259"/>
      <c r="ABY401" s="259"/>
      <c r="ABZ401" s="259"/>
      <c r="ACA401" s="259"/>
      <c r="ACB401" s="259"/>
      <c r="ACC401" s="259"/>
      <c r="ACD401" s="259"/>
      <c r="ACE401" s="259"/>
      <c r="ACF401" s="259"/>
      <c r="ACG401" s="259"/>
      <c r="ACH401" s="259"/>
      <c r="ACI401" s="259"/>
      <c r="ACJ401" s="259"/>
      <c r="ACK401" s="259"/>
      <c r="ACL401" s="259"/>
      <c r="ACM401" s="259"/>
      <c r="ACN401" s="259"/>
      <c r="ACO401" s="259"/>
      <c r="ACP401" s="259"/>
      <c r="ACQ401" s="259"/>
      <c r="ACR401" s="259"/>
      <c r="ACS401" s="259"/>
      <c r="ACT401" s="259"/>
      <c r="ACU401" s="259"/>
      <c r="ACV401" s="259"/>
      <c r="ACW401" s="259"/>
      <c r="ACX401" s="259"/>
      <c r="ACY401" s="259"/>
      <c r="ACZ401" s="259"/>
      <c r="ADA401" s="259"/>
      <c r="ADB401" s="259"/>
      <c r="ADC401" s="259"/>
      <c r="ADD401" s="259"/>
      <c r="ADE401" s="259"/>
      <c r="ADF401" s="259"/>
      <c r="ADG401" s="259"/>
      <c r="ADH401" s="259"/>
      <c r="ADI401" s="259"/>
      <c r="ADJ401" s="259"/>
      <c r="ADK401" s="259"/>
      <c r="ADL401" s="259"/>
      <c r="ADM401" s="259"/>
      <c r="ADN401" s="259"/>
      <c r="ADO401" s="259"/>
      <c r="ADP401" s="259"/>
      <c r="ADQ401" s="259"/>
      <c r="ADR401" s="259"/>
      <c r="ADS401" s="259"/>
      <c r="ADT401" s="259"/>
      <c r="ADU401" s="259"/>
      <c r="ADV401" s="259"/>
      <c r="ADW401" s="259"/>
      <c r="ADX401" s="259"/>
      <c r="ADY401" s="259"/>
      <c r="ADZ401" s="259"/>
      <c r="AEA401" s="259"/>
      <c r="AEB401" s="259"/>
      <c r="AEC401" s="259"/>
      <c r="AED401" s="259"/>
      <c r="AEE401" s="259"/>
      <c r="AEF401" s="259"/>
      <c r="AEG401" s="259"/>
      <c r="AEH401" s="259"/>
      <c r="AEI401" s="259"/>
      <c r="AEJ401" s="259"/>
      <c r="AEK401" s="259"/>
      <c r="AEL401" s="259"/>
      <c r="AEM401" s="259"/>
      <c r="AEN401" s="259"/>
      <c r="AEO401" s="259"/>
      <c r="AEP401" s="259"/>
      <c r="AEQ401" s="259"/>
      <c r="AER401" s="259"/>
      <c r="AES401" s="259"/>
      <c r="AET401" s="259"/>
      <c r="AEU401" s="259"/>
      <c r="AEV401" s="259"/>
      <c r="AEW401" s="259"/>
      <c r="AEX401" s="259"/>
      <c r="AEY401" s="259"/>
      <c r="AEZ401" s="259"/>
      <c r="AFA401" s="259"/>
      <c r="AFB401" s="259"/>
      <c r="AFC401" s="259"/>
      <c r="AFD401" s="259"/>
      <c r="AFE401" s="259"/>
      <c r="AFF401" s="259"/>
      <c r="AFG401" s="259"/>
      <c r="AFH401" s="259"/>
      <c r="AFI401" s="259"/>
      <c r="AFJ401" s="259"/>
      <c r="AFK401" s="259"/>
      <c r="AFL401" s="259"/>
      <c r="AFM401" s="259"/>
      <c r="AFN401" s="259"/>
      <c r="AFO401" s="259"/>
      <c r="AFP401" s="259"/>
      <c r="AFQ401" s="259"/>
      <c r="AFR401" s="259"/>
      <c r="AFS401" s="259"/>
      <c r="AFT401" s="259"/>
      <c r="AFU401" s="259"/>
      <c r="AFV401" s="259"/>
      <c r="AFW401" s="259"/>
      <c r="AFX401" s="259"/>
      <c r="AFY401" s="259"/>
      <c r="AFZ401" s="259"/>
      <c r="AGA401" s="259"/>
      <c r="AGB401" s="259"/>
      <c r="AGC401" s="259"/>
      <c r="AGD401" s="259"/>
      <c r="AGE401" s="259"/>
      <c r="AGF401" s="259"/>
      <c r="AGG401" s="259"/>
      <c r="AGH401" s="259"/>
      <c r="AGI401" s="259"/>
      <c r="AGJ401" s="259"/>
      <c r="AGK401" s="259"/>
      <c r="AGL401" s="259"/>
      <c r="AGM401" s="259"/>
      <c r="AGN401" s="259"/>
      <c r="AGO401" s="259"/>
      <c r="AGP401" s="259"/>
      <c r="AGQ401" s="259"/>
      <c r="AGR401" s="259"/>
      <c r="AGS401" s="259"/>
      <c r="AGT401" s="259"/>
      <c r="AGU401" s="259"/>
      <c r="AGV401" s="259"/>
      <c r="AGW401" s="259"/>
      <c r="AGX401" s="259"/>
      <c r="AGY401" s="259"/>
      <c r="AGZ401" s="259"/>
      <c r="AHA401" s="259"/>
      <c r="AHB401" s="259"/>
      <c r="AHC401" s="259"/>
      <c r="AHD401" s="259"/>
      <c r="AHE401" s="259"/>
      <c r="AHF401" s="259"/>
      <c r="AHG401" s="259"/>
      <c r="AHH401" s="259"/>
      <c r="AHI401" s="259"/>
      <c r="AHJ401" s="259"/>
      <c r="AHK401" s="259"/>
      <c r="AHL401" s="259"/>
      <c r="AHM401" s="259"/>
      <c r="AHN401" s="259"/>
      <c r="AHO401" s="259"/>
      <c r="AHP401" s="259"/>
      <c r="AHQ401" s="259"/>
      <c r="AHR401" s="259"/>
      <c r="AHS401" s="259"/>
      <c r="AHT401" s="259"/>
      <c r="AHU401" s="259"/>
      <c r="AHV401" s="259"/>
      <c r="AHW401" s="259"/>
      <c r="AHX401" s="259"/>
      <c r="AHY401" s="259"/>
      <c r="AHZ401" s="259"/>
      <c r="AIA401" s="259"/>
      <c r="AIB401" s="259"/>
      <c r="AIC401" s="259"/>
      <c r="AID401" s="259"/>
      <c r="AIE401" s="259"/>
      <c r="AIF401" s="259"/>
      <c r="AIG401" s="259"/>
      <c r="AIH401" s="259"/>
      <c r="AII401" s="259"/>
      <c r="AIJ401" s="259"/>
      <c r="AIK401" s="259"/>
      <c r="AIL401" s="259"/>
      <c r="AIM401" s="259"/>
      <c r="AIN401" s="259"/>
      <c r="AIO401" s="259"/>
      <c r="AIP401" s="259"/>
      <c r="AIQ401" s="259"/>
      <c r="AIR401" s="259"/>
      <c r="AIS401" s="259"/>
      <c r="AIT401" s="259"/>
      <c r="AIU401" s="259"/>
      <c r="AIV401" s="259"/>
      <c r="AIW401" s="259"/>
      <c r="AIX401" s="259"/>
      <c r="AIY401" s="259"/>
      <c r="AIZ401" s="259"/>
      <c r="AJA401" s="259"/>
      <c r="AJB401" s="259"/>
      <c r="AJC401" s="259"/>
      <c r="AJD401" s="259"/>
      <c r="AJE401" s="259"/>
      <c r="AJF401" s="259"/>
      <c r="AJG401" s="259"/>
      <c r="AJH401" s="259"/>
      <c r="AJI401" s="259"/>
      <c r="AJJ401" s="259"/>
      <c r="AJK401" s="259"/>
      <c r="AJL401" s="259"/>
      <c r="AJM401" s="259"/>
      <c r="AJN401" s="259"/>
      <c r="AJO401" s="259"/>
      <c r="AJP401" s="259"/>
      <c r="AJQ401" s="259"/>
      <c r="AJR401" s="259"/>
      <c r="AJS401" s="259"/>
      <c r="AJT401" s="259"/>
      <c r="AJU401" s="259"/>
      <c r="AJV401" s="259"/>
      <c r="AJW401" s="259"/>
      <c r="AJX401" s="259"/>
      <c r="AJY401" s="259"/>
      <c r="AJZ401" s="259"/>
      <c r="AKA401" s="259"/>
      <c r="AKB401" s="259"/>
      <c r="AKC401" s="259"/>
      <c r="AKD401" s="259"/>
      <c r="AKE401" s="259"/>
      <c r="AKF401" s="259"/>
      <c r="AKG401" s="259"/>
      <c r="AKH401" s="259"/>
      <c r="AKI401" s="259"/>
      <c r="AKJ401" s="259"/>
      <c r="AKK401" s="259"/>
      <c r="AKL401" s="259"/>
      <c r="AKM401" s="259"/>
      <c r="AKN401" s="259"/>
      <c r="AKO401" s="259"/>
      <c r="AKP401" s="259"/>
      <c r="AKQ401" s="259"/>
      <c r="AKR401" s="259"/>
      <c r="AKS401" s="259"/>
      <c r="AKT401" s="259"/>
      <c r="AKU401" s="259"/>
      <c r="AKV401" s="259"/>
      <c r="AKW401" s="259"/>
      <c r="AKX401" s="259"/>
      <c r="AKY401" s="259"/>
      <c r="AKZ401" s="259"/>
      <c r="ALA401" s="259"/>
      <c r="ALB401" s="259"/>
      <c r="ALC401" s="259"/>
      <c r="ALD401" s="259"/>
      <c r="ALE401" s="259"/>
      <c r="ALF401" s="259"/>
      <c r="ALG401" s="259"/>
      <c r="ALH401" s="259"/>
      <c r="ALI401" s="259"/>
      <c r="ALJ401" s="259"/>
      <c r="ALK401" s="259"/>
      <c r="ALL401" s="259"/>
      <c r="ALM401" s="259"/>
      <c r="ALN401" s="259"/>
      <c r="ALO401" s="259"/>
      <c r="ALP401" s="259"/>
      <c r="ALQ401" s="259"/>
      <c r="ALR401" s="259"/>
      <c r="ALS401" s="259"/>
      <c r="ALT401" s="259"/>
      <c r="ALU401" s="259"/>
      <c r="ALV401" s="259"/>
      <c r="ALW401" s="259"/>
      <c r="ALX401" s="259"/>
      <c r="ALY401" s="259"/>
      <c r="ALZ401" s="259"/>
      <c r="AMA401" s="259"/>
      <c r="AMB401" s="259"/>
      <c r="AMC401" s="259"/>
      <c r="AMD401" s="259"/>
      <c r="AME401" s="259"/>
      <c r="AMF401" s="259"/>
      <c r="AMG401" s="259"/>
      <c r="AMH401" s="259"/>
      <c r="AMI401" s="259"/>
      <c r="AMJ401" s="259"/>
    </row>
    <row r="402" spans="1:1024" s="258" customFormat="1" ht="16.350000000000001" customHeight="1">
      <c r="A402" s="477"/>
      <c r="B402" s="259"/>
      <c r="C402" s="259"/>
      <c r="D402" s="259"/>
      <c r="E402" s="259"/>
      <c r="F402" s="259"/>
      <c r="G402" s="259"/>
      <c r="H402" s="259"/>
      <c r="I402" s="259"/>
      <c r="J402" s="259"/>
      <c r="K402" s="259"/>
      <c r="L402" s="259"/>
      <c r="M402" s="259"/>
      <c r="N402" s="259"/>
      <c r="O402" s="259"/>
      <c r="P402" s="259"/>
      <c r="Q402" s="259"/>
      <c r="R402" s="269"/>
      <c r="S402" s="259"/>
      <c r="T402" s="259"/>
      <c r="U402" s="259"/>
      <c r="V402" s="259"/>
      <c r="W402" s="259"/>
      <c r="X402" s="259"/>
      <c r="Y402" s="259"/>
      <c r="Z402" s="259"/>
      <c r="AA402" s="259"/>
      <c r="AB402" s="259"/>
      <c r="AC402" s="259"/>
      <c r="AD402" s="259"/>
      <c r="AE402" s="259"/>
      <c r="AF402" s="259"/>
      <c r="AG402" s="259"/>
      <c r="AH402" s="259"/>
      <c r="AI402" s="259"/>
      <c r="AJ402" s="259"/>
      <c r="AK402" s="259"/>
      <c r="AL402" s="259"/>
      <c r="AM402" s="259"/>
      <c r="AN402" s="259"/>
      <c r="AO402" s="259"/>
      <c r="AP402" s="259"/>
      <c r="AQ402" s="259"/>
      <c r="AR402" s="259"/>
      <c r="AS402" s="259"/>
      <c r="AT402" s="259"/>
      <c r="AU402" s="259"/>
      <c r="AV402" s="259"/>
      <c r="AW402" s="259"/>
      <c r="AX402" s="259"/>
      <c r="AY402" s="259"/>
      <c r="AZ402" s="259"/>
      <c r="BA402" s="259"/>
      <c r="BB402" s="259"/>
      <c r="BC402" s="259"/>
      <c r="BD402" s="259"/>
      <c r="BE402" s="259"/>
      <c r="BF402" s="259"/>
      <c r="BG402" s="259"/>
      <c r="BH402" s="259"/>
      <c r="BI402" s="259"/>
      <c r="BJ402" s="259"/>
      <c r="BK402" s="259"/>
      <c r="BL402" s="259"/>
      <c r="BM402" s="259"/>
      <c r="BN402" s="259"/>
      <c r="BO402" s="259"/>
      <c r="BP402" s="259"/>
      <c r="BQ402" s="259"/>
      <c r="BR402" s="259"/>
      <c r="BS402" s="259"/>
      <c r="BT402" s="259"/>
      <c r="BU402" s="259"/>
      <c r="BV402" s="259"/>
      <c r="BW402" s="259"/>
      <c r="BX402" s="259"/>
      <c r="BY402" s="259"/>
      <c r="BZ402" s="259"/>
      <c r="CA402" s="259"/>
      <c r="CB402" s="259"/>
      <c r="CC402" s="259"/>
      <c r="CD402" s="259"/>
      <c r="CE402" s="259"/>
      <c r="CF402" s="259"/>
      <c r="CG402" s="259"/>
      <c r="CH402" s="259"/>
      <c r="CI402" s="259"/>
      <c r="CJ402" s="259"/>
      <c r="CK402" s="259"/>
      <c r="CL402" s="259"/>
      <c r="CM402" s="259"/>
      <c r="CN402" s="259"/>
      <c r="CO402" s="259"/>
      <c r="CP402" s="259"/>
      <c r="CQ402" s="259"/>
      <c r="CR402" s="259"/>
      <c r="CS402" s="259"/>
      <c r="CT402" s="259"/>
      <c r="CU402" s="259"/>
      <c r="CV402" s="259"/>
      <c r="CW402" s="259"/>
      <c r="CX402" s="259"/>
      <c r="CY402" s="259"/>
      <c r="CZ402" s="259"/>
      <c r="DA402" s="259"/>
      <c r="DB402" s="259"/>
      <c r="DC402" s="259"/>
      <c r="DD402" s="259"/>
      <c r="DE402" s="259"/>
      <c r="DF402" s="259"/>
      <c r="DG402" s="259"/>
      <c r="DH402" s="259"/>
      <c r="DI402" s="259"/>
      <c r="DJ402" s="259"/>
      <c r="DK402" s="259"/>
      <c r="DL402" s="259"/>
      <c r="DM402" s="259"/>
      <c r="DN402" s="259"/>
      <c r="DO402" s="259"/>
      <c r="DP402" s="259"/>
      <c r="DQ402" s="259"/>
      <c r="DR402" s="259"/>
      <c r="DS402" s="259"/>
      <c r="DT402" s="259"/>
      <c r="DU402" s="259"/>
      <c r="DV402" s="259"/>
      <c r="DW402" s="259"/>
      <c r="DX402" s="259"/>
      <c r="DY402" s="259"/>
      <c r="DZ402" s="259"/>
      <c r="EA402" s="259"/>
      <c r="EB402" s="259"/>
      <c r="EC402" s="259"/>
      <c r="ED402" s="259"/>
      <c r="EE402" s="259"/>
      <c r="EF402" s="259"/>
      <c r="EG402" s="259"/>
      <c r="EH402" s="259"/>
      <c r="EI402" s="259"/>
      <c r="EJ402" s="259"/>
      <c r="EK402" s="259"/>
      <c r="EL402" s="259"/>
      <c r="EM402" s="259"/>
      <c r="EN402" s="259"/>
      <c r="EO402" s="259"/>
      <c r="EP402" s="259"/>
      <c r="EQ402" s="259"/>
      <c r="ER402" s="259"/>
      <c r="ES402" s="259"/>
      <c r="ET402" s="259"/>
      <c r="EU402" s="259"/>
      <c r="EV402" s="259"/>
      <c r="EW402" s="259"/>
      <c r="EX402" s="259"/>
      <c r="EY402" s="259"/>
      <c r="EZ402" s="259"/>
      <c r="FA402" s="259"/>
      <c r="FB402" s="259"/>
      <c r="FC402" s="259"/>
      <c r="FD402" s="259"/>
      <c r="FE402" s="259"/>
      <c r="FF402" s="259"/>
      <c r="FG402" s="259"/>
      <c r="FH402" s="259"/>
      <c r="FI402" s="259"/>
      <c r="FJ402" s="259"/>
      <c r="FK402" s="259"/>
      <c r="FL402" s="259"/>
      <c r="FM402" s="259"/>
      <c r="FN402" s="259"/>
      <c r="FO402" s="259"/>
      <c r="FP402" s="259"/>
      <c r="FQ402" s="259"/>
      <c r="FR402" s="259"/>
      <c r="FS402" s="259"/>
      <c r="FT402" s="259"/>
      <c r="FU402" s="259"/>
      <c r="FV402" s="259"/>
      <c r="FW402" s="259"/>
      <c r="FX402" s="259"/>
      <c r="FY402" s="259"/>
      <c r="FZ402" s="259"/>
      <c r="GA402" s="259"/>
      <c r="GB402" s="259"/>
      <c r="GC402" s="259"/>
      <c r="GD402" s="259"/>
      <c r="GE402" s="259"/>
      <c r="GF402" s="259"/>
      <c r="GG402" s="259"/>
      <c r="GH402" s="259"/>
      <c r="GI402" s="259"/>
      <c r="GJ402" s="259"/>
      <c r="GK402" s="259"/>
      <c r="GL402" s="259"/>
      <c r="GM402" s="259"/>
      <c r="GN402" s="259"/>
      <c r="GO402" s="259"/>
      <c r="GP402" s="259"/>
      <c r="GQ402" s="259"/>
      <c r="GR402" s="259"/>
      <c r="GS402" s="259"/>
      <c r="GT402" s="259"/>
      <c r="GU402" s="259"/>
      <c r="GV402" s="259"/>
      <c r="GW402" s="259"/>
      <c r="GX402" s="259"/>
      <c r="GY402" s="259"/>
      <c r="GZ402" s="259"/>
      <c r="HA402" s="259"/>
      <c r="HB402" s="259"/>
      <c r="HC402" s="259"/>
      <c r="HD402" s="259"/>
      <c r="HE402" s="259"/>
      <c r="HF402" s="259"/>
      <c r="HG402" s="259"/>
      <c r="HH402" s="259"/>
      <c r="HI402" s="259"/>
      <c r="HJ402" s="259"/>
      <c r="HK402" s="259"/>
      <c r="HL402" s="259"/>
      <c r="HM402" s="259"/>
      <c r="HN402" s="259"/>
      <c r="HO402" s="259"/>
      <c r="HP402" s="259"/>
      <c r="HQ402" s="259"/>
      <c r="HR402" s="259"/>
      <c r="HS402" s="259"/>
      <c r="HT402" s="259"/>
      <c r="HU402" s="259"/>
      <c r="HV402" s="259"/>
      <c r="HW402" s="259"/>
      <c r="HX402" s="259"/>
      <c r="HY402" s="259"/>
      <c r="HZ402" s="259"/>
      <c r="IA402" s="259"/>
      <c r="IB402" s="259"/>
      <c r="IC402" s="259"/>
      <c r="ID402" s="259"/>
      <c r="IE402" s="259"/>
      <c r="IF402" s="259"/>
      <c r="IG402" s="259"/>
      <c r="IH402" s="259"/>
      <c r="II402" s="259"/>
      <c r="IJ402" s="259"/>
      <c r="IK402" s="259"/>
      <c r="IL402" s="259"/>
      <c r="IM402" s="259"/>
      <c r="IN402" s="259"/>
      <c r="IO402" s="259"/>
      <c r="IP402" s="259"/>
      <c r="IQ402" s="259"/>
      <c r="IR402" s="259"/>
      <c r="IS402" s="259"/>
      <c r="IT402" s="259"/>
      <c r="IU402" s="259"/>
      <c r="IV402" s="259"/>
      <c r="IW402" s="259"/>
      <c r="IX402" s="259"/>
      <c r="IY402" s="259"/>
      <c r="IZ402" s="259"/>
      <c r="JA402" s="259"/>
      <c r="JB402" s="259"/>
      <c r="JC402" s="259"/>
      <c r="JD402" s="259"/>
      <c r="JE402" s="259"/>
      <c r="JF402" s="259"/>
      <c r="JG402" s="259"/>
      <c r="JH402" s="259"/>
      <c r="JI402" s="259"/>
      <c r="JJ402" s="259"/>
      <c r="JK402" s="259"/>
      <c r="JL402" s="259"/>
      <c r="JM402" s="259"/>
      <c r="JN402" s="259"/>
      <c r="JO402" s="259"/>
      <c r="JP402" s="259"/>
      <c r="JQ402" s="259"/>
      <c r="JR402" s="259"/>
      <c r="JS402" s="259"/>
      <c r="JT402" s="259"/>
      <c r="JU402" s="259"/>
      <c r="JV402" s="259"/>
      <c r="JW402" s="259"/>
      <c r="JX402" s="259"/>
      <c r="JY402" s="259"/>
      <c r="JZ402" s="259"/>
      <c r="KA402" s="259"/>
      <c r="KB402" s="259"/>
      <c r="KC402" s="259"/>
      <c r="KD402" s="259"/>
      <c r="KE402" s="259"/>
      <c r="KF402" s="259"/>
      <c r="KG402" s="259"/>
      <c r="KH402" s="259"/>
      <c r="KI402" s="259"/>
      <c r="KJ402" s="259"/>
      <c r="KK402" s="259"/>
      <c r="KL402" s="259"/>
      <c r="KM402" s="259"/>
      <c r="KN402" s="259"/>
      <c r="KO402" s="259"/>
      <c r="KP402" s="259"/>
      <c r="KQ402" s="259"/>
      <c r="KR402" s="259"/>
      <c r="KS402" s="259"/>
      <c r="KT402" s="259"/>
      <c r="KU402" s="259"/>
      <c r="KV402" s="259"/>
      <c r="KW402" s="259"/>
      <c r="KX402" s="259"/>
      <c r="KY402" s="259"/>
      <c r="KZ402" s="259"/>
      <c r="LA402" s="259"/>
      <c r="LB402" s="259"/>
      <c r="LC402" s="259"/>
      <c r="LD402" s="259"/>
      <c r="LE402" s="259"/>
      <c r="LF402" s="259"/>
      <c r="LG402" s="259"/>
      <c r="LH402" s="259"/>
      <c r="LI402" s="259"/>
      <c r="LJ402" s="259"/>
      <c r="LK402" s="259"/>
      <c r="LL402" s="259"/>
      <c r="LM402" s="259"/>
      <c r="LN402" s="259"/>
      <c r="LO402" s="259"/>
      <c r="LP402" s="259"/>
      <c r="LQ402" s="259"/>
      <c r="LR402" s="259"/>
      <c r="LS402" s="259"/>
      <c r="LT402" s="259"/>
      <c r="LU402" s="259"/>
      <c r="LV402" s="259"/>
      <c r="LW402" s="259"/>
      <c r="LX402" s="259"/>
      <c r="LY402" s="259"/>
      <c r="LZ402" s="259"/>
      <c r="MA402" s="259"/>
      <c r="MB402" s="259"/>
      <c r="MC402" s="259"/>
      <c r="MD402" s="259"/>
      <c r="ME402" s="259"/>
      <c r="MF402" s="259"/>
      <c r="MG402" s="259"/>
      <c r="MH402" s="259"/>
      <c r="MI402" s="259"/>
      <c r="MJ402" s="259"/>
      <c r="MK402" s="259"/>
      <c r="ML402" s="259"/>
      <c r="MM402" s="259"/>
      <c r="MN402" s="259"/>
      <c r="MO402" s="259"/>
      <c r="MP402" s="259"/>
      <c r="MQ402" s="259"/>
      <c r="MR402" s="259"/>
      <c r="MS402" s="259"/>
      <c r="MT402" s="259"/>
      <c r="MU402" s="259"/>
      <c r="MV402" s="259"/>
      <c r="MW402" s="259"/>
      <c r="MX402" s="259"/>
      <c r="MY402" s="259"/>
      <c r="MZ402" s="259"/>
      <c r="NA402" s="259"/>
      <c r="NB402" s="259"/>
      <c r="NC402" s="259"/>
      <c r="ND402" s="259"/>
      <c r="NE402" s="259"/>
      <c r="NF402" s="259"/>
      <c r="NG402" s="259"/>
      <c r="NH402" s="259"/>
      <c r="NI402" s="259"/>
      <c r="NJ402" s="259"/>
      <c r="NK402" s="259"/>
      <c r="NL402" s="259"/>
      <c r="NM402" s="259"/>
      <c r="NN402" s="259"/>
      <c r="NO402" s="259"/>
      <c r="NP402" s="259"/>
      <c r="NQ402" s="259"/>
      <c r="NR402" s="259"/>
      <c r="NS402" s="259"/>
      <c r="NT402" s="259"/>
      <c r="NU402" s="259"/>
      <c r="NV402" s="259"/>
      <c r="NW402" s="259"/>
      <c r="NX402" s="259"/>
      <c r="NY402" s="259"/>
      <c r="NZ402" s="259"/>
      <c r="OA402" s="259"/>
      <c r="OB402" s="259"/>
      <c r="OC402" s="259"/>
      <c r="OD402" s="259"/>
      <c r="OE402" s="259"/>
      <c r="OF402" s="259"/>
      <c r="OG402" s="259"/>
      <c r="OH402" s="259"/>
      <c r="OI402" s="259"/>
      <c r="OJ402" s="259"/>
      <c r="OK402" s="259"/>
      <c r="OL402" s="259"/>
      <c r="OM402" s="259"/>
      <c r="ON402" s="259"/>
      <c r="OO402" s="259"/>
      <c r="OP402" s="259"/>
      <c r="OQ402" s="259"/>
      <c r="OR402" s="259"/>
      <c r="OS402" s="259"/>
      <c r="OT402" s="259"/>
      <c r="OU402" s="259"/>
      <c r="OV402" s="259"/>
      <c r="OW402" s="259"/>
      <c r="OX402" s="259"/>
      <c r="OY402" s="259"/>
      <c r="OZ402" s="259"/>
      <c r="PA402" s="259"/>
      <c r="PB402" s="259"/>
      <c r="PC402" s="259"/>
      <c r="PD402" s="259"/>
      <c r="PE402" s="259"/>
      <c r="PF402" s="259"/>
      <c r="PG402" s="259"/>
      <c r="PH402" s="259"/>
      <c r="PI402" s="259"/>
      <c r="PJ402" s="259"/>
      <c r="PK402" s="259"/>
      <c r="PL402" s="259"/>
      <c r="PM402" s="259"/>
      <c r="PN402" s="259"/>
      <c r="PO402" s="259"/>
      <c r="PP402" s="259"/>
      <c r="PQ402" s="259"/>
      <c r="PR402" s="259"/>
      <c r="PS402" s="259"/>
      <c r="PT402" s="259"/>
      <c r="PU402" s="259"/>
      <c r="PV402" s="259"/>
      <c r="PW402" s="259"/>
      <c r="PX402" s="259"/>
      <c r="PY402" s="259"/>
      <c r="PZ402" s="259"/>
      <c r="QA402" s="259"/>
      <c r="QB402" s="259"/>
      <c r="QC402" s="259"/>
      <c r="QD402" s="259"/>
      <c r="QE402" s="259"/>
      <c r="QF402" s="259"/>
      <c r="QG402" s="259"/>
      <c r="QH402" s="259"/>
      <c r="QI402" s="259"/>
      <c r="QJ402" s="259"/>
      <c r="QK402" s="259"/>
      <c r="QL402" s="259"/>
      <c r="QM402" s="259"/>
      <c r="QN402" s="259"/>
      <c r="QO402" s="259"/>
      <c r="QP402" s="259"/>
      <c r="QQ402" s="259"/>
      <c r="QR402" s="259"/>
      <c r="QS402" s="259"/>
      <c r="QT402" s="259"/>
      <c r="QU402" s="259"/>
      <c r="QV402" s="259"/>
      <c r="QW402" s="259"/>
      <c r="QX402" s="259"/>
      <c r="QY402" s="259"/>
      <c r="QZ402" s="259"/>
      <c r="RA402" s="259"/>
      <c r="RB402" s="259"/>
      <c r="RC402" s="259"/>
      <c r="RD402" s="259"/>
      <c r="RE402" s="259"/>
      <c r="RF402" s="259"/>
      <c r="RG402" s="259"/>
      <c r="RH402" s="259"/>
      <c r="RI402" s="259"/>
      <c r="RJ402" s="259"/>
      <c r="RK402" s="259"/>
      <c r="RL402" s="259"/>
      <c r="RM402" s="259"/>
      <c r="RN402" s="259"/>
      <c r="RO402" s="259"/>
      <c r="RP402" s="259"/>
      <c r="RQ402" s="259"/>
      <c r="RR402" s="259"/>
      <c r="RS402" s="259"/>
      <c r="RT402" s="259"/>
      <c r="RU402" s="259"/>
      <c r="RV402" s="259"/>
      <c r="RW402" s="259"/>
      <c r="RX402" s="259"/>
      <c r="RY402" s="259"/>
      <c r="RZ402" s="259"/>
      <c r="SA402" s="259"/>
      <c r="SB402" s="259"/>
      <c r="SC402" s="259"/>
      <c r="SD402" s="259"/>
      <c r="SE402" s="259"/>
      <c r="SF402" s="259"/>
      <c r="SG402" s="259"/>
      <c r="SH402" s="259"/>
      <c r="SI402" s="259"/>
      <c r="SJ402" s="259"/>
      <c r="SK402" s="259"/>
      <c r="SL402" s="259"/>
      <c r="SM402" s="259"/>
      <c r="SN402" s="259"/>
      <c r="SO402" s="259"/>
      <c r="SP402" s="259"/>
      <c r="SQ402" s="259"/>
      <c r="SR402" s="259"/>
      <c r="SS402" s="259"/>
      <c r="ST402" s="259"/>
      <c r="SU402" s="259"/>
      <c r="SV402" s="259"/>
      <c r="SW402" s="259"/>
      <c r="SX402" s="259"/>
      <c r="SY402" s="259"/>
      <c r="SZ402" s="259"/>
      <c r="TA402" s="259"/>
      <c r="TB402" s="259"/>
      <c r="TC402" s="259"/>
      <c r="TD402" s="259"/>
      <c r="TE402" s="259"/>
      <c r="TF402" s="259"/>
      <c r="TG402" s="259"/>
      <c r="TH402" s="259"/>
      <c r="TI402" s="259"/>
      <c r="TJ402" s="259"/>
      <c r="TK402" s="259"/>
      <c r="TL402" s="259"/>
      <c r="TM402" s="259"/>
      <c r="TN402" s="259"/>
      <c r="TO402" s="259"/>
      <c r="TP402" s="259"/>
      <c r="TQ402" s="259"/>
      <c r="TR402" s="259"/>
      <c r="TS402" s="259"/>
      <c r="TT402" s="259"/>
      <c r="TU402" s="259"/>
      <c r="TV402" s="259"/>
      <c r="TW402" s="259"/>
      <c r="TX402" s="259"/>
      <c r="TY402" s="259"/>
      <c r="TZ402" s="259"/>
      <c r="UA402" s="259"/>
      <c r="UB402" s="259"/>
      <c r="UC402" s="259"/>
      <c r="UD402" s="259"/>
      <c r="UE402" s="259"/>
      <c r="UF402" s="259"/>
      <c r="UG402" s="259"/>
      <c r="UH402" s="259"/>
      <c r="UI402" s="259"/>
      <c r="UJ402" s="259"/>
      <c r="UK402" s="259"/>
      <c r="UL402" s="259"/>
      <c r="UM402" s="259"/>
      <c r="UN402" s="259"/>
      <c r="UO402" s="259"/>
      <c r="UP402" s="259"/>
      <c r="UQ402" s="259"/>
      <c r="UR402" s="259"/>
      <c r="US402" s="259"/>
      <c r="UT402" s="259"/>
      <c r="UU402" s="259"/>
      <c r="UV402" s="259"/>
      <c r="UW402" s="259"/>
      <c r="UX402" s="259"/>
      <c r="UY402" s="259"/>
      <c r="UZ402" s="259"/>
      <c r="VA402" s="259"/>
      <c r="VB402" s="259"/>
      <c r="VC402" s="259"/>
      <c r="VD402" s="259"/>
      <c r="VE402" s="259"/>
      <c r="VF402" s="259"/>
      <c r="VG402" s="259"/>
      <c r="VH402" s="259"/>
      <c r="VI402" s="259"/>
      <c r="VJ402" s="259"/>
      <c r="VK402" s="259"/>
      <c r="VL402" s="259"/>
      <c r="VM402" s="259"/>
      <c r="VN402" s="259"/>
      <c r="VO402" s="259"/>
      <c r="VP402" s="259"/>
      <c r="VQ402" s="259"/>
      <c r="VR402" s="259"/>
      <c r="VS402" s="259"/>
      <c r="VT402" s="259"/>
      <c r="VU402" s="259"/>
      <c r="VV402" s="259"/>
      <c r="VW402" s="259"/>
      <c r="VX402" s="259"/>
      <c r="VY402" s="259"/>
      <c r="VZ402" s="259"/>
      <c r="WA402" s="259"/>
      <c r="WB402" s="259"/>
      <c r="WC402" s="259"/>
      <c r="WD402" s="259"/>
      <c r="WE402" s="259"/>
      <c r="WF402" s="259"/>
      <c r="WG402" s="259"/>
      <c r="WH402" s="259"/>
      <c r="WI402" s="259"/>
      <c r="WJ402" s="259"/>
      <c r="WK402" s="259"/>
      <c r="WL402" s="259"/>
      <c r="WM402" s="259"/>
      <c r="WN402" s="259"/>
      <c r="WO402" s="259"/>
      <c r="WP402" s="259"/>
      <c r="WQ402" s="259"/>
      <c r="WR402" s="259"/>
      <c r="WS402" s="259"/>
      <c r="WT402" s="259"/>
      <c r="WU402" s="259"/>
      <c r="WV402" s="259"/>
      <c r="WW402" s="259"/>
      <c r="WX402" s="259"/>
      <c r="WY402" s="259"/>
      <c r="WZ402" s="259"/>
      <c r="XA402" s="259"/>
      <c r="XB402" s="259"/>
      <c r="XC402" s="259"/>
      <c r="XD402" s="259"/>
      <c r="XE402" s="259"/>
      <c r="XF402" s="259"/>
      <c r="XG402" s="259"/>
      <c r="XH402" s="259"/>
      <c r="XI402" s="259"/>
      <c r="XJ402" s="259"/>
      <c r="XK402" s="259"/>
      <c r="XL402" s="259"/>
      <c r="XM402" s="259"/>
      <c r="XN402" s="259"/>
      <c r="XO402" s="259"/>
      <c r="XP402" s="259"/>
      <c r="XQ402" s="259"/>
      <c r="XR402" s="259"/>
      <c r="XS402" s="259"/>
      <c r="XT402" s="259"/>
      <c r="XU402" s="259"/>
      <c r="XV402" s="259"/>
      <c r="XW402" s="259"/>
      <c r="XX402" s="259"/>
      <c r="XY402" s="259"/>
      <c r="XZ402" s="259"/>
      <c r="YA402" s="259"/>
      <c r="YB402" s="259"/>
      <c r="YC402" s="259"/>
      <c r="YD402" s="259"/>
      <c r="YE402" s="259"/>
      <c r="YF402" s="259"/>
      <c r="YG402" s="259"/>
      <c r="YH402" s="259"/>
      <c r="YI402" s="259"/>
      <c r="YJ402" s="259"/>
      <c r="YK402" s="259"/>
      <c r="YL402" s="259"/>
      <c r="YM402" s="259"/>
      <c r="YN402" s="259"/>
      <c r="YO402" s="259"/>
      <c r="YP402" s="259"/>
      <c r="YQ402" s="259"/>
      <c r="YR402" s="259"/>
      <c r="YS402" s="259"/>
      <c r="YT402" s="259"/>
      <c r="YU402" s="259"/>
      <c r="YV402" s="259"/>
      <c r="YW402" s="259"/>
      <c r="YX402" s="259"/>
      <c r="YY402" s="259"/>
      <c r="YZ402" s="259"/>
      <c r="ZA402" s="259"/>
      <c r="ZB402" s="259"/>
      <c r="ZC402" s="259"/>
      <c r="ZD402" s="259"/>
      <c r="ZE402" s="259"/>
      <c r="ZF402" s="259"/>
      <c r="ZG402" s="259"/>
      <c r="ZH402" s="259"/>
      <c r="ZI402" s="259"/>
      <c r="ZJ402" s="259"/>
      <c r="ZK402" s="259"/>
      <c r="ZL402" s="259"/>
      <c r="ZM402" s="259"/>
      <c r="ZN402" s="259"/>
      <c r="ZO402" s="259"/>
      <c r="ZP402" s="259"/>
      <c r="ZQ402" s="259"/>
      <c r="ZR402" s="259"/>
      <c r="ZS402" s="259"/>
      <c r="ZT402" s="259"/>
      <c r="ZU402" s="259"/>
      <c r="ZV402" s="259"/>
      <c r="ZW402" s="259"/>
      <c r="ZX402" s="259"/>
      <c r="ZY402" s="259"/>
      <c r="ZZ402" s="259"/>
      <c r="AAA402" s="259"/>
      <c r="AAB402" s="259"/>
      <c r="AAC402" s="259"/>
      <c r="AAD402" s="259"/>
      <c r="AAE402" s="259"/>
      <c r="AAF402" s="259"/>
      <c r="AAG402" s="259"/>
      <c r="AAH402" s="259"/>
      <c r="AAI402" s="259"/>
      <c r="AAJ402" s="259"/>
      <c r="AAK402" s="259"/>
      <c r="AAL402" s="259"/>
      <c r="AAM402" s="259"/>
      <c r="AAN402" s="259"/>
      <c r="AAO402" s="259"/>
      <c r="AAP402" s="259"/>
      <c r="AAQ402" s="259"/>
      <c r="AAR402" s="259"/>
      <c r="AAS402" s="259"/>
      <c r="AAT402" s="259"/>
      <c r="AAU402" s="259"/>
      <c r="AAV402" s="259"/>
      <c r="AAW402" s="259"/>
      <c r="AAX402" s="259"/>
      <c r="AAY402" s="259"/>
      <c r="AAZ402" s="259"/>
      <c r="ABA402" s="259"/>
      <c r="ABB402" s="259"/>
      <c r="ABC402" s="259"/>
      <c r="ABD402" s="259"/>
      <c r="ABE402" s="259"/>
      <c r="ABF402" s="259"/>
      <c r="ABG402" s="259"/>
      <c r="ABH402" s="259"/>
      <c r="ABI402" s="259"/>
      <c r="ABJ402" s="259"/>
      <c r="ABK402" s="259"/>
      <c r="ABL402" s="259"/>
      <c r="ABM402" s="259"/>
      <c r="ABN402" s="259"/>
      <c r="ABO402" s="259"/>
      <c r="ABP402" s="259"/>
      <c r="ABQ402" s="259"/>
      <c r="ABR402" s="259"/>
      <c r="ABS402" s="259"/>
      <c r="ABT402" s="259"/>
      <c r="ABU402" s="259"/>
      <c r="ABV402" s="259"/>
      <c r="ABW402" s="259"/>
      <c r="ABX402" s="259"/>
      <c r="ABY402" s="259"/>
      <c r="ABZ402" s="259"/>
      <c r="ACA402" s="259"/>
      <c r="ACB402" s="259"/>
      <c r="ACC402" s="259"/>
      <c r="ACD402" s="259"/>
      <c r="ACE402" s="259"/>
      <c r="ACF402" s="259"/>
      <c r="ACG402" s="259"/>
      <c r="ACH402" s="259"/>
      <c r="ACI402" s="259"/>
      <c r="ACJ402" s="259"/>
      <c r="ACK402" s="259"/>
      <c r="ACL402" s="259"/>
      <c r="ACM402" s="259"/>
      <c r="ACN402" s="259"/>
      <c r="ACO402" s="259"/>
      <c r="ACP402" s="259"/>
      <c r="ACQ402" s="259"/>
      <c r="ACR402" s="259"/>
      <c r="ACS402" s="259"/>
      <c r="ACT402" s="259"/>
      <c r="ACU402" s="259"/>
      <c r="ACV402" s="259"/>
      <c r="ACW402" s="259"/>
      <c r="ACX402" s="259"/>
      <c r="ACY402" s="259"/>
      <c r="ACZ402" s="259"/>
      <c r="ADA402" s="259"/>
      <c r="ADB402" s="259"/>
      <c r="ADC402" s="259"/>
      <c r="ADD402" s="259"/>
      <c r="ADE402" s="259"/>
      <c r="ADF402" s="259"/>
      <c r="ADG402" s="259"/>
      <c r="ADH402" s="259"/>
      <c r="ADI402" s="259"/>
      <c r="ADJ402" s="259"/>
      <c r="ADK402" s="259"/>
      <c r="ADL402" s="259"/>
      <c r="ADM402" s="259"/>
      <c r="ADN402" s="259"/>
      <c r="ADO402" s="259"/>
      <c r="ADP402" s="259"/>
      <c r="ADQ402" s="259"/>
      <c r="ADR402" s="259"/>
      <c r="ADS402" s="259"/>
      <c r="ADT402" s="259"/>
      <c r="ADU402" s="259"/>
      <c r="ADV402" s="259"/>
      <c r="ADW402" s="259"/>
      <c r="ADX402" s="259"/>
      <c r="ADY402" s="259"/>
      <c r="ADZ402" s="259"/>
      <c r="AEA402" s="259"/>
      <c r="AEB402" s="259"/>
      <c r="AEC402" s="259"/>
      <c r="AED402" s="259"/>
      <c r="AEE402" s="259"/>
      <c r="AEF402" s="259"/>
      <c r="AEG402" s="259"/>
      <c r="AEH402" s="259"/>
      <c r="AEI402" s="259"/>
      <c r="AEJ402" s="259"/>
      <c r="AEK402" s="259"/>
      <c r="AEL402" s="259"/>
      <c r="AEM402" s="259"/>
      <c r="AEN402" s="259"/>
      <c r="AEO402" s="259"/>
      <c r="AEP402" s="259"/>
      <c r="AEQ402" s="259"/>
      <c r="AER402" s="259"/>
      <c r="AES402" s="259"/>
      <c r="AET402" s="259"/>
      <c r="AEU402" s="259"/>
      <c r="AEV402" s="259"/>
      <c r="AEW402" s="259"/>
      <c r="AEX402" s="259"/>
      <c r="AEY402" s="259"/>
      <c r="AEZ402" s="259"/>
      <c r="AFA402" s="259"/>
      <c r="AFB402" s="259"/>
      <c r="AFC402" s="259"/>
      <c r="AFD402" s="259"/>
      <c r="AFE402" s="259"/>
      <c r="AFF402" s="259"/>
      <c r="AFG402" s="259"/>
      <c r="AFH402" s="259"/>
      <c r="AFI402" s="259"/>
      <c r="AFJ402" s="259"/>
      <c r="AFK402" s="259"/>
      <c r="AFL402" s="259"/>
      <c r="AFM402" s="259"/>
      <c r="AFN402" s="259"/>
      <c r="AFO402" s="259"/>
      <c r="AFP402" s="259"/>
      <c r="AFQ402" s="259"/>
      <c r="AFR402" s="259"/>
      <c r="AFS402" s="259"/>
      <c r="AFT402" s="259"/>
      <c r="AFU402" s="259"/>
      <c r="AFV402" s="259"/>
      <c r="AFW402" s="259"/>
      <c r="AFX402" s="259"/>
      <c r="AFY402" s="259"/>
      <c r="AFZ402" s="259"/>
      <c r="AGA402" s="259"/>
      <c r="AGB402" s="259"/>
      <c r="AGC402" s="259"/>
      <c r="AGD402" s="259"/>
      <c r="AGE402" s="259"/>
      <c r="AGF402" s="259"/>
      <c r="AGG402" s="259"/>
      <c r="AGH402" s="259"/>
      <c r="AGI402" s="259"/>
      <c r="AGJ402" s="259"/>
      <c r="AGK402" s="259"/>
      <c r="AGL402" s="259"/>
      <c r="AGM402" s="259"/>
      <c r="AGN402" s="259"/>
      <c r="AGO402" s="259"/>
      <c r="AGP402" s="259"/>
      <c r="AGQ402" s="259"/>
      <c r="AGR402" s="259"/>
      <c r="AGS402" s="259"/>
      <c r="AGT402" s="259"/>
      <c r="AGU402" s="259"/>
      <c r="AGV402" s="259"/>
      <c r="AGW402" s="259"/>
      <c r="AGX402" s="259"/>
      <c r="AGY402" s="259"/>
      <c r="AGZ402" s="259"/>
      <c r="AHA402" s="259"/>
      <c r="AHB402" s="259"/>
      <c r="AHC402" s="259"/>
      <c r="AHD402" s="259"/>
      <c r="AHE402" s="259"/>
      <c r="AHF402" s="259"/>
      <c r="AHG402" s="259"/>
      <c r="AHH402" s="259"/>
      <c r="AHI402" s="259"/>
      <c r="AHJ402" s="259"/>
      <c r="AHK402" s="259"/>
      <c r="AHL402" s="259"/>
      <c r="AHM402" s="259"/>
      <c r="AHN402" s="259"/>
      <c r="AHO402" s="259"/>
      <c r="AHP402" s="259"/>
      <c r="AHQ402" s="259"/>
      <c r="AHR402" s="259"/>
      <c r="AHS402" s="259"/>
      <c r="AHT402" s="259"/>
      <c r="AHU402" s="259"/>
      <c r="AHV402" s="259"/>
      <c r="AHW402" s="259"/>
      <c r="AHX402" s="259"/>
      <c r="AHY402" s="259"/>
      <c r="AHZ402" s="259"/>
      <c r="AIA402" s="259"/>
      <c r="AIB402" s="259"/>
      <c r="AIC402" s="259"/>
      <c r="AID402" s="259"/>
      <c r="AIE402" s="259"/>
      <c r="AIF402" s="259"/>
      <c r="AIG402" s="259"/>
      <c r="AIH402" s="259"/>
      <c r="AII402" s="259"/>
      <c r="AIJ402" s="259"/>
      <c r="AIK402" s="259"/>
      <c r="AIL402" s="259"/>
      <c r="AIM402" s="259"/>
      <c r="AIN402" s="259"/>
      <c r="AIO402" s="259"/>
      <c r="AIP402" s="259"/>
      <c r="AIQ402" s="259"/>
      <c r="AIR402" s="259"/>
      <c r="AIS402" s="259"/>
      <c r="AIT402" s="259"/>
      <c r="AIU402" s="259"/>
      <c r="AIV402" s="259"/>
      <c r="AIW402" s="259"/>
      <c r="AIX402" s="259"/>
      <c r="AIY402" s="259"/>
      <c r="AIZ402" s="259"/>
      <c r="AJA402" s="259"/>
      <c r="AJB402" s="259"/>
      <c r="AJC402" s="259"/>
      <c r="AJD402" s="259"/>
      <c r="AJE402" s="259"/>
      <c r="AJF402" s="259"/>
      <c r="AJG402" s="259"/>
      <c r="AJH402" s="259"/>
      <c r="AJI402" s="259"/>
      <c r="AJJ402" s="259"/>
      <c r="AJK402" s="259"/>
      <c r="AJL402" s="259"/>
      <c r="AJM402" s="259"/>
      <c r="AJN402" s="259"/>
      <c r="AJO402" s="259"/>
      <c r="AJP402" s="259"/>
      <c r="AJQ402" s="259"/>
      <c r="AJR402" s="259"/>
      <c r="AJS402" s="259"/>
      <c r="AJT402" s="259"/>
      <c r="AJU402" s="259"/>
      <c r="AJV402" s="259"/>
      <c r="AJW402" s="259"/>
      <c r="AJX402" s="259"/>
      <c r="AJY402" s="259"/>
      <c r="AJZ402" s="259"/>
      <c r="AKA402" s="259"/>
      <c r="AKB402" s="259"/>
      <c r="AKC402" s="259"/>
      <c r="AKD402" s="259"/>
      <c r="AKE402" s="259"/>
      <c r="AKF402" s="259"/>
      <c r="AKG402" s="259"/>
      <c r="AKH402" s="259"/>
      <c r="AKI402" s="259"/>
      <c r="AKJ402" s="259"/>
      <c r="AKK402" s="259"/>
      <c r="AKL402" s="259"/>
      <c r="AKM402" s="259"/>
      <c r="AKN402" s="259"/>
      <c r="AKO402" s="259"/>
      <c r="AKP402" s="259"/>
      <c r="AKQ402" s="259"/>
      <c r="AKR402" s="259"/>
      <c r="AKS402" s="259"/>
      <c r="AKT402" s="259"/>
      <c r="AKU402" s="259"/>
      <c r="AKV402" s="259"/>
      <c r="AKW402" s="259"/>
      <c r="AKX402" s="259"/>
      <c r="AKY402" s="259"/>
      <c r="AKZ402" s="259"/>
      <c r="ALA402" s="259"/>
      <c r="ALB402" s="259"/>
      <c r="ALC402" s="259"/>
      <c r="ALD402" s="259"/>
      <c r="ALE402" s="259"/>
      <c r="ALF402" s="259"/>
      <c r="ALG402" s="259"/>
      <c r="ALH402" s="259"/>
      <c r="ALI402" s="259"/>
      <c r="ALJ402" s="259"/>
      <c r="ALK402" s="259"/>
      <c r="ALL402" s="259"/>
      <c r="ALM402" s="259"/>
      <c r="ALN402" s="259"/>
      <c r="ALO402" s="259"/>
      <c r="ALP402" s="259"/>
      <c r="ALQ402" s="259"/>
      <c r="ALR402" s="259"/>
      <c r="ALS402" s="259"/>
      <c r="ALT402" s="259"/>
      <c r="ALU402" s="259"/>
      <c r="ALV402" s="259"/>
      <c r="ALW402" s="259"/>
      <c r="ALX402" s="259"/>
      <c r="ALY402" s="259"/>
      <c r="ALZ402" s="259"/>
      <c r="AMA402" s="259"/>
      <c r="AMB402" s="259"/>
      <c r="AMC402" s="259"/>
      <c r="AMD402" s="259"/>
      <c r="AME402" s="259"/>
      <c r="AMF402" s="259"/>
      <c r="AMG402" s="259"/>
      <c r="AMH402" s="259"/>
      <c r="AMI402" s="259"/>
      <c r="AMJ402" s="259"/>
    </row>
    <row r="403" spans="1:1024" ht="16.350000000000001" customHeight="1">
      <c r="B403" s="29"/>
      <c r="K403" s="226"/>
      <c r="M403" s="29"/>
      <c r="Q403" s="29"/>
      <c r="R403" s="410"/>
      <c r="T403" s="29"/>
      <c r="W403" s="29"/>
      <c r="Z403" s="29"/>
      <c r="AA403" s="29"/>
      <c r="AC403" s="29"/>
      <c r="AF403" s="29"/>
    </row>
    <row r="404" spans="1:1024" ht="16.350000000000001" customHeight="1">
      <c r="B404" s="29"/>
      <c r="K404" s="226"/>
      <c r="M404" s="29"/>
      <c r="Q404" s="29"/>
      <c r="R404" s="410"/>
      <c r="T404" s="29"/>
      <c r="W404" s="29"/>
      <c r="Z404" s="29"/>
      <c r="AA404" s="29"/>
      <c r="AC404" s="29"/>
      <c r="AF404" s="29"/>
    </row>
    <row r="405" spans="1:1024" ht="16.350000000000001" customHeight="1">
      <c r="B405" s="29"/>
      <c r="K405" s="226"/>
      <c r="M405" s="29"/>
      <c r="Q405" s="29"/>
      <c r="R405" s="410"/>
      <c r="T405" s="29"/>
      <c r="W405" s="29"/>
      <c r="Z405" s="29"/>
      <c r="AA405" s="29"/>
      <c r="AC405" s="29"/>
      <c r="AF405" s="29"/>
    </row>
    <row r="406" spans="1:1024" ht="16.350000000000001" customHeight="1">
      <c r="B406" s="29"/>
      <c r="K406" s="226"/>
      <c r="M406" s="29"/>
      <c r="Q406" s="29"/>
      <c r="R406" s="410"/>
      <c r="T406" s="29"/>
      <c r="W406" s="29"/>
      <c r="Z406" s="29"/>
      <c r="AA406" s="29"/>
      <c r="AC406" s="29"/>
      <c r="AF406" s="29"/>
    </row>
    <row r="407" spans="1:1024" ht="16.350000000000001" customHeight="1">
      <c r="B407" s="29"/>
      <c r="K407" s="226"/>
      <c r="M407" s="29"/>
      <c r="Q407" s="29"/>
      <c r="R407" s="410"/>
      <c r="T407" s="29"/>
      <c r="W407" s="29"/>
      <c r="Z407" s="29"/>
      <c r="AA407" s="29"/>
      <c r="AC407" s="29"/>
      <c r="AF407" s="29"/>
    </row>
    <row r="408" spans="1:1024" ht="16.350000000000001" customHeight="1">
      <c r="B408" s="29"/>
      <c r="K408" s="226"/>
      <c r="M408" s="29"/>
      <c r="Q408" s="29"/>
      <c r="R408" s="410"/>
      <c r="T408" s="29"/>
      <c r="W408" s="29"/>
      <c r="Z408" s="29"/>
      <c r="AA408" s="29"/>
      <c r="AC408" s="29"/>
      <c r="AF408" s="29"/>
    </row>
    <row r="409" spans="1:1024" ht="16.350000000000001" customHeight="1">
      <c r="B409" s="29"/>
      <c r="K409" s="226"/>
      <c r="M409" s="29"/>
      <c r="Q409" s="29"/>
      <c r="R409" s="410"/>
      <c r="T409" s="29"/>
      <c r="W409" s="29"/>
      <c r="Z409" s="29"/>
      <c r="AA409" s="29"/>
      <c r="AC409" s="29"/>
      <c r="AF409" s="29"/>
    </row>
    <row r="410" spans="1:1024" ht="16.350000000000001" customHeight="1">
      <c r="B410" s="29"/>
      <c r="K410" s="226"/>
      <c r="M410" s="29"/>
      <c r="Q410" s="29"/>
      <c r="R410" s="410"/>
      <c r="T410" s="29"/>
      <c r="W410" s="29"/>
      <c r="Z410" s="29"/>
      <c r="AA410" s="29"/>
      <c r="AC410" s="29"/>
      <c r="AF410" s="29"/>
    </row>
    <row r="411" spans="1:1024" ht="16.350000000000001" customHeight="1">
      <c r="B411" s="29"/>
      <c r="K411" s="226"/>
      <c r="M411" s="29"/>
      <c r="Q411" s="29"/>
      <c r="R411" s="410"/>
      <c r="T411" s="29"/>
      <c r="W411" s="29"/>
      <c r="Z411" s="29"/>
      <c r="AA411" s="29"/>
      <c r="AC411" s="29"/>
      <c r="AF411" s="29"/>
    </row>
    <row r="412" spans="1:1024" ht="16.350000000000001" customHeight="1">
      <c r="B412" s="29"/>
      <c r="K412" s="226"/>
      <c r="M412" s="29"/>
      <c r="Q412" s="29"/>
      <c r="R412" s="410"/>
      <c r="T412" s="29"/>
      <c r="W412" s="29"/>
      <c r="Z412" s="29"/>
      <c r="AA412" s="29"/>
      <c r="AC412" s="29"/>
      <c r="AF412" s="29"/>
    </row>
    <row r="413" spans="1:1024" ht="16.350000000000001" customHeight="1">
      <c r="B413" s="29"/>
      <c r="K413" s="226"/>
      <c r="M413" s="29"/>
      <c r="Q413" s="29"/>
      <c r="R413" s="410"/>
      <c r="T413" s="29"/>
      <c r="W413" s="29"/>
      <c r="Z413" s="29"/>
      <c r="AA413" s="29"/>
      <c r="AC413" s="29"/>
      <c r="AF413" s="29"/>
    </row>
    <row r="414" spans="1:1024" ht="16.350000000000001" customHeight="1">
      <c r="B414" s="29"/>
      <c r="K414" s="226"/>
      <c r="M414" s="29"/>
      <c r="Q414" s="29"/>
      <c r="R414" s="410"/>
      <c r="T414" s="29"/>
      <c r="W414" s="29"/>
      <c r="Z414" s="29"/>
      <c r="AA414" s="29"/>
      <c r="AC414" s="29"/>
      <c r="AF414" s="29"/>
    </row>
    <row r="415" spans="1:1024" ht="16.350000000000001" customHeight="1">
      <c r="B415" s="29"/>
      <c r="K415" s="226"/>
      <c r="M415" s="29"/>
      <c r="Q415" s="29"/>
      <c r="R415" s="410"/>
      <c r="T415" s="29"/>
      <c r="W415" s="29"/>
      <c r="Z415" s="29"/>
      <c r="AA415" s="29"/>
      <c r="AC415" s="29"/>
      <c r="AF415" s="29"/>
    </row>
    <row r="416" spans="1:1024" ht="16.350000000000001" customHeight="1">
      <c r="B416" s="29"/>
      <c r="K416" s="226"/>
      <c r="M416" s="29"/>
      <c r="Q416" s="29"/>
      <c r="R416" s="410"/>
      <c r="T416" s="29"/>
      <c r="W416" s="29"/>
      <c r="Z416" s="29"/>
      <c r="AA416" s="29"/>
      <c r="AC416" s="29"/>
      <c r="AF416" s="29"/>
    </row>
    <row r="417" spans="2:32" ht="16.350000000000001" customHeight="1">
      <c r="B417" s="29"/>
      <c r="K417" s="226"/>
      <c r="M417" s="29"/>
      <c r="Q417" s="29"/>
      <c r="R417" s="410"/>
      <c r="T417" s="29"/>
      <c r="W417" s="29"/>
      <c r="Z417" s="29"/>
      <c r="AA417" s="29"/>
      <c r="AC417" s="29"/>
      <c r="AF417" s="29"/>
    </row>
    <row r="418" spans="2:32" ht="16.350000000000001" customHeight="1">
      <c r="B418" s="29"/>
      <c r="K418" s="226"/>
      <c r="M418" s="29"/>
      <c r="Q418" s="29"/>
      <c r="R418" s="410"/>
      <c r="T418" s="29"/>
      <c r="W418" s="29"/>
      <c r="Z418" s="29"/>
      <c r="AA418" s="29"/>
      <c r="AC418" s="29"/>
      <c r="AF418" s="29"/>
    </row>
    <row r="419" spans="2:32" ht="16.350000000000001" customHeight="1">
      <c r="B419" s="29"/>
      <c r="K419" s="226"/>
      <c r="M419" s="29"/>
      <c r="Q419" s="29"/>
      <c r="R419" s="410"/>
      <c r="T419" s="29"/>
      <c r="W419" s="29"/>
      <c r="Z419" s="29"/>
      <c r="AA419" s="29"/>
      <c r="AC419" s="29"/>
      <c r="AF419" s="29"/>
    </row>
    <row r="420" spans="2:32" ht="16.350000000000001" customHeight="1">
      <c r="B420" s="29"/>
      <c r="K420" s="226"/>
      <c r="M420" s="29"/>
      <c r="Q420" s="29"/>
      <c r="R420" s="410"/>
      <c r="T420" s="29"/>
      <c r="W420" s="29"/>
      <c r="Z420" s="29"/>
      <c r="AA420" s="29"/>
      <c r="AC420" s="29"/>
      <c r="AF420" s="29"/>
    </row>
    <row r="421" spans="2:32" ht="16.350000000000001" customHeight="1">
      <c r="B421" s="29"/>
      <c r="K421" s="226"/>
      <c r="M421" s="29"/>
      <c r="Q421" s="29"/>
      <c r="R421" s="410"/>
      <c r="T421" s="29"/>
      <c r="W421" s="29"/>
      <c r="Z421" s="29"/>
      <c r="AA421" s="29"/>
      <c r="AC421" s="29"/>
      <c r="AF421" s="29"/>
    </row>
    <row r="422" spans="2:32" ht="16.350000000000001" customHeight="1">
      <c r="B422" s="29"/>
      <c r="K422" s="226"/>
      <c r="M422" s="29"/>
      <c r="Q422" s="29"/>
      <c r="R422" s="410"/>
      <c r="T422" s="29"/>
      <c r="W422" s="29"/>
      <c r="Z422" s="29"/>
      <c r="AA422" s="29"/>
      <c r="AC422" s="29"/>
      <c r="AF422" s="29"/>
    </row>
    <row r="423" spans="2:32" ht="16.350000000000001" customHeight="1">
      <c r="B423" s="29"/>
      <c r="K423" s="226"/>
      <c r="M423" s="29"/>
      <c r="Q423" s="29"/>
      <c r="R423" s="410"/>
      <c r="T423" s="29"/>
      <c r="W423" s="29"/>
      <c r="Z423" s="29"/>
      <c r="AA423" s="29"/>
      <c r="AC423" s="29"/>
      <c r="AF423" s="29"/>
    </row>
    <row r="424" spans="2:32" ht="16.350000000000001" customHeight="1">
      <c r="B424" s="29"/>
      <c r="K424" s="226"/>
      <c r="M424" s="29"/>
      <c r="Q424" s="29"/>
      <c r="R424" s="410"/>
      <c r="T424" s="29"/>
      <c r="W424" s="29"/>
      <c r="Z424" s="29"/>
      <c r="AA424" s="29"/>
      <c r="AC424" s="29"/>
      <c r="AF424" s="29"/>
    </row>
    <row r="425" spans="2:32" ht="16.350000000000001" customHeight="1">
      <c r="B425" s="29"/>
      <c r="K425" s="226"/>
      <c r="M425" s="29"/>
      <c r="Q425" s="29"/>
      <c r="R425" s="410"/>
      <c r="T425" s="29"/>
      <c r="W425" s="29"/>
      <c r="Z425" s="29"/>
      <c r="AA425" s="29"/>
      <c r="AC425" s="29"/>
      <c r="AF425" s="29"/>
    </row>
    <row r="426" spans="2:32" ht="16.350000000000001" customHeight="1">
      <c r="B426" s="29"/>
      <c r="K426" s="226"/>
      <c r="M426" s="29"/>
      <c r="Q426" s="29"/>
      <c r="R426" s="410"/>
      <c r="T426" s="29"/>
      <c r="W426" s="29"/>
      <c r="Z426" s="29"/>
      <c r="AA426" s="29"/>
      <c r="AC426" s="29"/>
      <c r="AF426" s="29"/>
    </row>
    <row r="427" spans="2:32" ht="16.350000000000001" customHeight="1">
      <c r="B427" s="29"/>
      <c r="K427" s="226"/>
      <c r="M427" s="29"/>
      <c r="Q427" s="29"/>
      <c r="R427" s="410"/>
      <c r="T427" s="29"/>
      <c r="W427" s="29"/>
      <c r="Z427" s="29"/>
      <c r="AA427" s="29"/>
      <c r="AC427" s="29"/>
      <c r="AF427" s="29"/>
    </row>
    <row r="428" spans="2:32" ht="16.350000000000001" customHeight="1">
      <c r="B428" s="29"/>
      <c r="K428" s="226"/>
      <c r="M428" s="29"/>
      <c r="Q428" s="29"/>
      <c r="R428" s="410"/>
      <c r="T428" s="29"/>
      <c r="W428" s="29"/>
      <c r="Z428" s="29"/>
      <c r="AA428" s="29"/>
      <c r="AC428" s="29"/>
      <c r="AF428" s="29"/>
    </row>
    <row r="429" spans="2:32" ht="16.350000000000001" customHeight="1">
      <c r="B429" s="29"/>
      <c r="K429" s="226"/>
      <c r="M429" s="29"/>
      <c r="Q429" s="29"/>
      <c r="R429" s="410"/>
      <c r="T429" s="29"/>
      <c r="W429" s="29"/>
      <c r="Z429" s="29"/>
      <c r="AA429" s="29"/>
      <c r="AC429" s="29"/>
      <c r="AF429" s="29"/>
    </row>
    <row r="430" spans="2:32" ht="16.350000000000001" customHeight="1">
      <c r="B430" s="29"/>
      <c r="K430" s="226"/>
      <c r="M430" s="29"/>
      <c r="Q430" s="29"/>
      <c r="R430" s="410"/>
      <c r="T430" s="29"/>
      <c r="W430" s="29"/>
      <c r="Z430" s="29"/>
      <c r="AA430" s="29"/>
      <c r="AC430" s="29"/>
      <c r="AF430" s="29"/>
    </row>
    <row r="431" spans="2:32" ht="16.350000000000001" customHeight="1">
      <c r="B431" s="29"/>
      <c r="K431" s="226"/>
      <c r="M431" s="29"/>
      <c r="Q431" s="29"/>
      <c r="R431" s="410"/>
      <c r="T431" s="29"/>
      <c r="W431" s="29"/>
      <c r="Z431" s="29"/>
      <c r="AA431" s="29"/>
      <c r="AC431" s="29"/>
      <c r="AF431" s="29"/>
    </row>
    <row r="432" spans="2:32" ht="16.350000000000001" customHeight="1">
      <c r="B432" s="29"/>
      <c r="K432" s="226"/>
      <c r="M432" s="29"/>
      <c r="Q432" s="29"/>
      <c r="R432" s="410"/>
      <c r="T432" s="29"/>
      <c r="W432" s="29"/>
      <c r="Z432" s="29"/>
      <c r="AA432" s="29"/>
      <c r="AC432" s="29"/>
      <c r="AF432" s="29"/>
    </row>
    <row r="433" spans="2:32" ht="16.350000000000001" customHeight="1">
      <c r="B433" s="29"/>
      <c r="K433" s="226"/>
      <c r="M433" s="29"/>
      <c r="Q433" s="29"/>
      <c r="R433" s="410"/>
      <c r="T433" s="29"/>
      <c r="W433" s="29"/>
      <c r="Z433" s="29"/>
      <c r="AA433" s="29"/>
      <c r="AC433" s="29"/>
      <c r="AF433" s="29"/>
    </row>
    <row r="434" spans="2:32" ht="16.350000000000001" customHeight="1">
      <c r="B434" s="29"/>
      <c r="K434" s="226"/>
      <c r="M434" s="29"/>
      <c r="Q434" s="29"/>
      <c r="R434" s="410"/>
      <c r="T434" s="29"/>
      <c r="W434" s="29"/>
      <c r="Z434" s="29"/>
      <c r="AA434" s="29"/>
      <c r="AC434" s="29"/>
      <c r="AF434" s="29"/>
    </row>
    <row r="435" spans="2:32" ht="16.350000000000001" customHeight="1">
      <c r="B435" s="29"/>
      <c r="K435" s="226"/>
      <c r="M435" s="29"/>
      <c r="Q435" s="29"/>
      <c r="R435" s="410"/>
      <c r="T435" s="29"/>
      <c r="W435" s="29"/>
      <c r="Z435" s="29"/>
      <c r="AA435" s="29"/>
      <c r="AC435" s="29"/>
      <c r="AF435" s="29"/>
    </row>
    <row r="436" spans="2:32" ht="16.350000000000001" customHeight="1">
      <c r="B436" s="29"/>
      <c r="K436" s="226"/>
      <c r="M436" s="29"/>
      <c r="Q436" s="29"/>
      <c r="R436" s="410"/>
      <c r="T436" s="29"/>
      <c r="W436" s="29"/>
      <c r="Z436" s="29"/>
      <c r="AA436" s="29"/>
      <c r="AC436" s="29"/>
      <c r="AF436" s="29"/>
    </row>
    <row r="437" spans="2:32" ht="16.350000000000001" customHeight="1">
      <c r="B437" s="29"/>
      <c r="K437" s="226"/>
      <c r="M437" s="29"/>
      <c r="Q437" s="29"/>
      <c r="R437" s="410"/>
      <c r="T437" s="29"/>
      <c r="W437" s="29"/>
      <c r="Z437" s="29"/>
      <c r="AA437" s="29"/>
      <c r="AC437" s="29"/>
      <c r="AF437" s="29"/>
    </row>
    <row r="438" spans="2:32" ht="16.350000000000001" customHeight="1">
      <c r="B438" s="29"/>
      <c r="K438" s="226"/>
      <c r="M438" s="29"/>
      <c r="Q438" s="29"/>
      <c r="R438" s="410"/>
      <c r="T438" s="29"/>
      <c r="W438" s="29"/>
      <c r="Z438" s="29"/>
      <c r="AA438" s="29"/>
      <c r="AC438" s="29"/>
      <c r="AF438" s="29"/>
    </row>
    <row r="439" spans="2:32" ht="16.350000000000001" customHeight="1">
      <c r="B439" s="29"/>
      <c r="K439" s="226"/>
      <c r="M439" s="29"/>
      <c r="Q439" s="29"/>
      <c r="R439" s="410"/>
      <c r="T439" s="29"/>
      <c r="W439" s="29"/>
      <c r="Z439" s="29"/>
      <c r="AA439" s="29"/>
      <c r="AC439" s="29"/>
      <c r="AF439" s="29"/>
    </row>
    <row r="440" spans="2:32" ht="16.350000000000001" customHeight="1">
      <c r="B440" s="29"/>
      <c r="K440" s="226"/>
      <c r="M440" s="29"/>
      <c r="Q440" s="29"/>
      <c r="R440" s="410"/>
      <c r="T440" s="29"/>
      <c r="W440" s="29"/>
      <c r="Z440" s="29"/>
      <c r="AA440" s="29"/>
      <c r="AC440" s="29"/>
      <c r="AF440" s="29"/>
    </row>
    <row r="441" spans="2:32" ht="16.350000000000001" customHeight="1">
      <c r="B441" s="29"/>
      <c r="K441" s="226"/>
      <c r="M441" s="29"/>
      <c r="Q441" s="29"/>
      <c r="R441" s="410"/>
      <c r="T441" s="29"/>
      <c r="W441" s="29"/>
      <c r="Z441" s="29"/>
      <c r="AA441" s="29"/>
      <c r="AC441" s="29"/>
      <c r="AF441" s="29"/>
    </row>
    <row r="442" spans="2:32" ht="16.350000000000001" customHeight="1">
      <c r="B442" s="29"/>
      <c r="K442" s="226"/>
      <c r="M442" s="29"/>
      <c r="Q442" s="29"/>
      <c r="R442" s="410"/>
      <c r="T442" s="29"/>
      <c r="W442" s="29"/>
      <c r="Z442" s="29"/>
      <c r="AA442" s="29"/>
      <c r="AC442" s="29"/>
      <c r="AF442" s="29"/>
    </row>
    <row r="443" spans="2:32" ht="16.350000000000001" customHeight="1">
      <c r="B443" s="29"/>
      <c r="K443" s="226"/>
      <c r="M443" s="29"/>
      <c r="Q443" s="29"/>
      <c r="R443" s="410"/>
      <c r="T443" s="29"/>
      <c r="W443" s="29"/>
      <c r="Z443" s="29"/>
      <c r="AA443" s="29"/>
      <c r="AC443" s="29"/>
      <c r="AF443" s="29"/>
    </row>
    <row r="444" spans="2:32" ht="16.350000000000001" customHeight="1">
      <c r="B444" s="29"/>
      <c r="K444" s="226"/>
      <c r="M444" s="29"/>
      <c r="Q444" s="29"/>
      <c r="R444" s="410"/>
      <c r="T444" s="29"/>
      <c r="W444" s="29"/>
      <c r="Z444" s="29"/>
      <c r="AA444" s="29"/>
      <c r="AC444" s="29"/>
      <c r="AF444" s="29"/>
    </row>
    <row r="445" spans="2:32" ht="16.350000000000001" customHeight="1">
      <c r="B445" s="29"/>
      <c r="K445" s="226"/>
      <c r="M445" s="29"/>
      <c r="Q445" s="29"/>
      <c r="R445" s="410"/>
      <c r="T445" s="29"/>
      <c r="W445" s="29"/>
      <c r="Z445" s="29"/>
      <c r="AA445" s="29"/>
      <c r="AC445" s="29"/>
      <c r="AF445" s="29"/>
    </row>
    <row r="446" spans="2:32" ht="16.350000000000001" customHeight="1">
      <c r="B446" s="29"/>
      <c r="K446" s="226"/>
      <c r="M446" s="29"/>
      <c r="Q446" s="29"/>
      <c r="R446" s="410"/>
      <c r="T446" s="29"/>
      <c r="W446" s="29"/>
      <c r="Z446" s="29"/>
      <c r="AA446" s="29"/>
      <c r="AC446" s="29"/>
      <c r="AF446" s="29"/>
    </row>
    <row r="447" spans="2:32" ht="16.350000000000001" customHeight="1">
      <c r="B447" s="29"/>
      <c r="K447" s="226"/>
      <c r="M447" s="29"/>
      <c r="Q447" s="29"/>
      <c r="R447" s="410"/>
      <c r="T447" s="29"/>
      <c r="W447" s="29"/>
      <c r="Z447" s="29"/>
      <c r="AA447" s="29"/>
      <c r="AC447" s="29"/>
      <c r="AF447" s="29"/>
    </row>
    <row r="448" spans="2:32" ht="16.350000000000001" customHeight="1">
      <c r="B448" s="29"/>
      <c r="K448" s="226"/>
      <c r="M448" s="29"/>
      <c r="Q448" s="29"/>
      <c r="R448" s="410"/>
      <c r="T448" s="29"/>
      <c r="W448" s="29"/>
      <c r="Z448" s="29"/>
      <c r="AA448" s="29"/>
      <c r="AC448" s="29"/>
      <c r="AF448" s="29"/>
    </row>
    <row r="449" spans="2:32" ht="16.350000000000001" customHeight="1">
      <c r="B449" s="29"/>
      <c r="K449" s="226"/>
      <c r="M449" s="29"/>
      <c r="Q449" s="29"/>
      <c r="R449" s="410"/>
      <c r="T449" s="29"/>
      <c r="W449" s="29"/>
      <c r="Z449" s="29"/>
      <c r="AA449" s="29"/>
      <c r="AC449" s="29"/>
      <c r="AF449" s="29"/>
    </row>
    <row r="450" spans="2:32" ht="16.350000000000001" customHeight="1">
      <c r="B450" s="29"/>
      <c r="K450" s="226"/>
      <c r="M450" s="29"/>
      <c r="Q450" s="29"/>
      <c r="R450" s="410"/>
      <c r="T450" s="29"/>
      <c r="W450" s="29"/>
      <c r="Z450" s="29"/>
      <c r="AA450" s="29"/>
      <c r="AC450" s="29"/>
      <c r="AF450" s="29"/>
    </row>
    <row r="451" spans="2:32" ht="16.350000000000001" customHeight="1">
      <c r="B451" s="29"/>
      <c r="K451" s="226"/>
      <c r="M451" s="29"/>
      <c r="Q451" s="29"/>
      <c r="R451" s="410"/>
      <c r="T451" s="29"/>
      <c r="W451" s="29"/>
      <c r="Z451" s="29"/>
      <c r="AA451" s="29"/>
      <c r="AC451" s="29"/>
      <c r="AF451" s="29"/>
    </row>
    <row r="452" spans="2:32" ht="16.350000000000001" customHeight="1">
      <c r="B452" s="29"/>
      <c r="K452" s="226"/>
      <c r="M452" s="29"/>
      <c r="Q452" s="29"/>
      <c r="R452" s="410"/>
      <c r="T452" s="29"/>
      <c r="W452" s="29"/>
      <c r="Z452" s="29"/>
      <c r="AA452" s="29"/>
      <c r="AC452" s="29"/>
      <c r="AF452" s="29"/>
    </row>
    <row r="453" spans="2:32" ht="16.350000000000001" customHeight="1">
      <c r="B453" s="29"/>
      <c r="K453" s="226"/>
      <c r="M453" s="29"/>
      <c r="Q453" s="29"/>
      <c r="R453" s="410"/>
      <c r="T453" s="29"/>
      <c r="W453" s="29"/>
      <c r="Z453" s="29"/>
      <c r="AA453" s="29"/>
      <c r="AC453" s="29"/>
      <c r="AF453" s="29"/>
    </row>
    <row r="454" spans="2:32" ht="16.350000000000001" customHeight="1">
      <c r="B454" s="29"/>
      <c r="K454" s="226"/>
      <c r="M454" s="29"/>
      <c r="Q454" s="29"/>
      <c r="R454" s="410"/>
      <c r="T454" s="29"/>
      <c r="W454" s="29"/>
      <c r="Z454" s="29"/>
      <c r="AA454" s="29"/>
      <c r="AC454" s="29"/>
      <c r="AF454" s="29"/>
    </row>
    <row r="455" spans="2:32" ht="16.350000000000001" customHeight="1">
      <c r="B455" s="29"/>
      <c r="K455" s="226"/>
      <c r="M455" s="29"/>
      <c r="Q455" s="29"/>
      <c r="R455" s="410"/>
      <c r="T455" s="29"/>
      <c r="W455" s="29"/>
      <c r="Z455" s="29"/>
      <c r="AA455" s="29"/>
      <c r="AC455" s="29"/>
      <c r="AF455" s="29"/>
    </row>
    <row r="456" spans="2:32" ht="16.350000000000001" customHeight="1">
      <c r="B456" s="29"/>
      <c r="K456" s="226"/>
      <c r="M456" s="29"/>
      <c r="Q456" s="29"/>
      <c r="R456" s="410"/>
      <c r="T456" s="29"/>
      <c r="W456" s="29"/>
      <c r="Z456" s="29"/>
      <c r="AA456" s="29"/>
      <c r="AC456" s="29"/>
      <c r="AF456" s="29"/>
    </row>
    <row r="457" spans="2:32" ht="16.350000000000001" customHeight="1">
      <c r="B457" s="29"/>
      <c r="K457" s="226"/>
      <c r="M457" s="29"/>
      <c r="Q457" s="29"/>
      <c r="R457" s="410"/>
      <c r="T457" s="29"/>
      <c r="W457" s="29"/>
      <c r="Z457" s="29"/>
      <c r="AA457" s="29"/>
      <c r="AC457" s="29"/>
      <c r="AF457" s="29"/>
    </row>
    <row r="458" spans="2:32" ht="16.350000000000001" customHeight="1">
      <c r="B458" s="29"/>
      <c r="K458" s="226"/>
      <c r="M458" s="29"/>
      <c r="Q458" s="29"/>
      <c r="R458" s="410"/>
      <c r="T458" s="29"/>
      <c r="W458" s="29"/>
      <c r="Z458" s="29"/>
      <c r="AA458" s="29"/>
      <c r="AC458" s="29"/>
      <c r="AF458" s="29"/>
    </row>
    <row r="459" spans="2:32" ht="16.350000000000001" customHeight="1">
      <c r="B459" s="29"/>
      <c r="K459" s="226"/>
      <c r="M459" s="29"/>
      <c r="Q459" s="29"/>
      <c r="R459" s="410"/>
      <c r="T459" s="29"/>
      <c r="W459" s="29"/>
      <c r="Z459" s="29"/>
      <c r="AA459" s="29"/>
      <c r="AC459" s="29"/>
      <c r="AF459" s="29"/>
    </row>
    <row r="460" spans="2:32" ht="16.350000000000001" customHeight="1">
      <c r="B460" s="29"/>
      <c r="K460" s="226"/>
      <c r="M460" s="29"/>
      <c r="Q460" s="29"/>
      <c r="R460" s="410"/>
      <c r="T460" s="29"/>
      <c r="W460" s="29"/>
      <c r="Z460" s="29"/>
      <c r="AA460" s="29"/>
      <c r="AC460" s="29"/>
      <c r="AF460" s="29"/>
    </row>
    <row r="461" spans="2:32" ht="16.350000000000001" customHeight="1">
      <c r="B461" s="29"/>
      <c r="K461" s="226"/>
      <c r="M461" s="29"/>
      <c r="Q461" s="29"/>
      <c r="R461" s="410"/>
      <c r="T461" s="29"/>
      <c r="W461" s="29"/>
      <c r="Z461" s="29"/>
      <c r="AA461" s="29"/>
      <c r="AC461" s="29"/>
      <c r="AF461" s="29"/>
    </row>
    <row r="462" spans="2:32" ht="16.350000000000001" customHeight="1">
      <c r="B462" s="29"/>
      <c r="K462" s="226"/>
      <c r="M462" s="29"/>
      <c r="Q462" s="29"/>
      <c r="R462" s="410"/>
      <c r="T462" s="29"/>
      <c r="W462" s="29"/>
      <c r="Z462" s="29"/>
      <c r="AA462" s="29"/>
      <c r="AC462" s="29"/>
      <c r="AF462" s="29"/>
    </row>
    <row r="463" spans="2:32" ht="16.350000000000001" customHeight="1">
      <c r="B463" s="29"/>
      <c r="K463" s="226"/>
      <c r="M463" s="29"/>
      <c r="Q463" s="29"/>
      <c r="R463" s="410"/>
      <c r="T463" s="29"/>
      <c r="W463" s="29"/>
      <c r="Z463" s="29"/>
      <c r="AA463" s="29"/>
      <c r="AC463" s="29"/>
      <c r="AF463" s="29"/>
    </row>
    <row r="464" spans="2:32" ht="16.350000000000001" customHeight="1">
      <c r="B464" s="29"/>
      <c r="K464" s="226"/>
      <c r="M464" s="29"/>
      <c r="Q464" s="29"/>
      <c r="R464" s="410"/>
      <c r="T464" s="29"/>
      <c r="W464" s="29"/>
      <c r="Z464" s="29"/>
      <c r="AA464" s="29"/>
      <c r="AC464" s="29"/>
      <c r="AF464" s="29"/>
    </row>
    <row r="465" spans="2:32" ht="16.350000000000001" customHeight="1">
      <c r="B465" s="29"/>
      <c r="K465" s="226"/>
      <c r="M465" s="29"/>
      <c r="Q465" s="29"/>
      <c r="R465" s="410"/>
      <c r="T465" s="29"/>
      <c r="W465" s="29"/>
      <c r="Z465" s="29"/>
      <c r="AA465" s="29"/>
      <c r="AC465" s="29"/>
      <c r="AF465" s="29"/>
    </row>
    <row r="466" spans="2:32" ht="16.350000000000001" customHeight="1">
      <c r="B466" s="29"/>
      <c r="K466" s="226"/>
      <c r="M466" s="29"/>
      <c r="Q466" s="29"/>
      <c r="R466" s="410"/>
      <c r="T466" s="29"/>
      <c r="W466" s="29"/>
      <c r="Z466" s="29"/>
      <c r="AA466" s="29"/>
      <c r="AC466" s="29"/>
      <c r="AF466" s="29"/>
    </row>
    <row r="467" spans="2:32" ht="16.350000000000001" customHeight="1">
      <c r="B467" s="29"/>
      <c r="K467" s="226"/>
      <c r="M467" s="29"/>
      <c r="Q467" s="29"/>
      <c r="R467" s="410"/>
      <c r="T467" s="29"/>
      <c r="W467" s="29"/>
      <c r="Z467" s="29"/>
      <c r="AA467" s="29"/>
      <c r="AC467" s="29"/>
      <c r="AF467" s="29"/>
    </row>
    <row r="468" spans="2:32" ht="16.350000000000001" customHeight="1">
      <c r="B468" s="29"/>
      <c r="K468" s="226"/>
      <c r="M468" s="29"/>
      <c r="Q468" s="29"/>
      <c r="R468" s="410"/>
      <c r="T468" s="29"/>
      <c r="W468" s="29"/>
      <c r="Z468" s="29"/>
      <c r="AA468" s="29"/>
      <c r="AC468" s="29"/>
      <c r="AF468" s="29"/>
    </row>
    <row r="469" spans="2:32" ht="16.350000000000001" customHeight="1">
      <c r="B469" s="29"/>
      <c r="K469" s="226"/>
      <c r="M469" s="29"/>
      <c r="Q469" s="29"/>
      <c r="R469" s="410"/>
      <c r="T469" s="29"/>
      <c r="W469" s="29"/>
      <c r="Z469" s="29"/>
      <c r="AA469" s="29"/>
      <c r="AC469" s="29"/>
      <c r="AF469" s="29"/>
    </row>
    <row r="470" spans="2:32" ht="16.350000000000001" customHeight="1">
      <c r="B470" s="29"/>
      <c r="K470" s="226"/>
      <c r="M470" s="29"/>
      <c r="Q470" s="29"/>
      <c r="R470" s="410"/>
      <c r="T470" s="29"/>
      <c r="W470" s="29"/>
      <c r="Z470" s="29"/>
      <c r="AA470" s="29"/>
      <c r="AC470" s="29"/>
      <c r="AF470" s="29"/>
    </row>
    <row r="471" spans="2:32" ht="16.350000000000001" customHeight="1">
      <c r="B471" s="29"/>
      <c r="K471" s="226"/>
      <c r="M471" s="29"/>
      <c r="Q471" s="29"/>
      <c r="R471" s="410"/>
      <c r="T471" s="29"/>
      <c r="W471" s="29"/>
      <c r="Z471" s="29"/>
      <c r="AA471" s="29"/>
      <c r="AC471" s="29"/>
      <c r="AF471" s="29"/>
    </row>
    <row r="472" spans="2:32" ht="16.350000000000001" customHeight="1">
      <c r="B472" s="29"/>
      <c r="K472" s="226"/>
      <c r="M472" s="29"/>
      <c r="Q472" s="29"/>
      <c r="R472" s="410"/>
      <c r="T472" s="29"/>
      <c r="W472" s="29"/>
      <c r="Z472" s="29"/>
      <c r="AA472" s="29"/>
      <c r="AC472" s="29"/>
      <c r="AF472" s="29"/>
    </row>
    <row r="473" spans="2:32" ht="16.350000000000001" customHeight="1">
      <c r="B473" s="29"/>
      <c r="K473" s="226"/>
      <c r="M473" s="29"/>
      <c r="Q473" s="29"/>
      <c r="R473" s="410"/>
      <c r="T473" s="29"/>
      <c r="W473" s="29"/>
      <c r="Z473" s="29"/>
      <c r="AA473" s="29"/>
      <c r="AC473" s="29"/>
      <c r="AF473" s="29"/>
    </row>
    <row r="474" spans="2:32" ht="16.350000000000001" customHeight="1">
      <c r="B474" s="29"/>
      <c r="K474" s="226"/>
      <c r="M474" s="29"/>
      <c r="Q474" s="29"/>
      <c r="R474" s="410"/>
      <c r="T474" s="29"/>
      <c r="W474" s="29"/>
      <c r="Z474" s="29"/>
      <c r="AA474" s="29"/>
      <c r="AC474" s="29"/>
      <c r="AF474" s="29"/>
    </row>
    <row r="475" spans="2:32" ht="16.350000000000001" customHeight="1">
      <c r="B475" s="29"/>
      <c r="K475" s="226"/>
      <c r="M475" s="29"/>
      <c r="Q475" s="29"/>
      <c r="R475" s="410"/>
      <c r="T475" s="29"/>
      <c r="W475" s="29"/>
      <c r="Z475" s="29"/>
      <c r="AA475" s="29"/>
      <c r="AC475" s="29"/>
      <c r="AF475" s="29"/>
    </row>
    <row r="476" spans="2:32" ht="16.350000000000001" customHeight="1">
      <c r="B476" s="29"/>
      <c r="K476" s="226"/>
      <c r="M476" s="29"/>
      <c r="Q476" s="29"/>
      <c r="R476" s="410"/>
      <c r="T476" s="29"/>
      <c r="W476" s="29"/>
      <c r="Z476" s="29"/>
      <c r="AA476" s="29"/>
      <c r="AC476" s="29"/>
      <c r="AF476" s="29"/>
    </row>
    <row r="477" spans="2:32" ht="16.350000000000001" customHeight="1">
      <c r="B477" s="29"/>
      <c r="K477" s="226"/>
      <c r="M477" s="29"/>
      <c r="Q477" s="29"/>
      <c r="R477" s="410"/>
      <c r="T477" s="29"/>
      <c r="W477" s="29"/>
      <c r="Z477" s="29"/>
      <c r="AA477" s="29"/>
      <c r="AC477" s="29"/>
      <c r="AF477" s="29"/>
    </row>
    <row r="478" spans="2:32" ht="16.350000000000001" customHeight="1">
      <c r="B478" s="29"/>
      <c r="K478" s="226"/>
      <c r="M478" s="29"/>
      <c r="Q478" s="29"/>
      <c r="R478" s="410"/>
      <c r="T478" s="29"/>
      <c r="W478" s="29"/>
      <c r="Z478" s="29"/>
      <c r="AA478" s="29"/>
      <c r="AC478" s="29"/>
      <c r="AF478" s="29"/>
    </row>
    <row r="479" spans="2:32" ht="16.350000000000001" customHeight="1">
      <c r="B479" s="29"/>
      <c r="K479" s="226"/>
      <c r="M479" s="29"/>
      <c r="Q479" s="29"/>
      <c r="R479" s="410"/>
      <c r="T479" s="29"/>
      <c r="W479" s="29"/>
      <c r="Z479" s="29"/>
      <c r="AA479" s="29"/>
      <c r="AC479" s="29"/>
      <c r="AF479" s="29"/>
    </row>
    <row r="480" spans="2:32" ht="16.350000000000001" customHeight="1">
      <c r="B480" s="29"/>
      <c r="K480" s="226"/>
      <c r="M480" s="29"/>
      <c r="Q480" s="29"/>
      <c r="R480" s="410"/>
      <c r="T480" s="29"/>
      <c r="W480" s="29"/>
      <c r="Z480" s="29"/>
      <c r="AA480" s="29"/>
      <c r="AC480" s="29"/>
      <c r="AF480" s="29"/>
    </row>
    <row r="481" spans="2:32" ht="16.350000000000001" customHeight="1">
      <c r="B481" s="29"/>
      <c r="K481" s="226"/>
      <c r="M481" s="29"/>
      <c r="Q481" s="29"/>
      <c r="R481" s="410"/>
      <c r="T481" s="29"/>
      <c r="W481" s="29"/>
      <c r="Z481" s="29"/>
      <c r="AA481" s="29"/>
      <c r="AC481" s="29"/>
      <c r="AF481" s="29"/>
    </row>
    <row r="482" spans="2:32" ht="16.350000000000001" customHeight="1">
      <c r="B482" s="29"/>
      <c r="K482" s="226"/>
      <c r="M482" s="29"/>
      <c r="Q482" s="29"/>
      <c r="R482" s="410"/>
      <c r="T482" s="29"/>
      <c r="W482" s="29"/>
      <c r="Z482" s="29"/>
      <c r="AA482" s="29"/>
      <c r="AC482" s="29"/>
      <c r="AF482" s="29"/>
    </row>
    <row r="483" spans="2:32" ht="16.350000000000001" customHeight="1">
      <c r="B483" s="29"/>
      <c r="K483" s="226"/>
      <c r="M483" s="29"/>
      <c r="Q483" s="29"/>
      <c r="R483" s="410"/>
      <c r="T483" s="29"/>
      <c r="W483" s="29"/>
      <c r="Z483" s="29"/>
      <c r="AA483" s="29"/>
      <c r="AC483" s="29"/>
      <c r="AF483" s="29"/>
    </row>
    <row r="484" spans="2:32" ht="16.350000000000001" customHeight="1">
      <c r="B484" s="29"/>
      <c r="K484" s="226"/>
      <c r="M484" s="29"/>
      <c r="Q484" s="29"/>
      <c r="R484" s="410"/>
      <c r="T484" s="29"/>
      <c r="W484" s="29"/>
      <c r="Z484" s="29"/>
      <c r="AA484" s="29"/>
      <c r="AC484" s="29"/>
      <c r="AF484" s="29"/>
    </row>
    <row r="485" spans="2:32" ht="16.350000000000001" customHeight="1">
      <c r="B485" s="29"/>
      <c r="K485" s="226"/>
      <c r="M485" s="29"/>
      <c r="Q485" s="29"/>
      <c r="R485" s="410"/>
      <c r="T485" s="29"/>
      <c r="W485" s="29"/>
      <c r="Z485" s="29"/>
      <c r="AA485" s="29"/>
      <c r="AC485" s="29"/>
      <c r="AF485" s="29"/>
    </row>
    <row r="486" spans="2:32" ht="16.350000000000001" customHeight="1">
      <c r="B486" s="29"/>
      <c r="K486" s="226"/>
      <c r="M486" s="29"/>
      <c r="Q486" s="29"/>
      <c r="R486" s="410"/>
      <c r="T486" s="29"/>
      <c r="W486" s="29"/>
      <c r="Z486" s="29"/>
      <c r="AA486" s="29"/>
      <c r="AC486" s="29"/>
      <c r="AF486" s="29"/>
    </row>
    <row r="487" spans="2:32" ht="16.350000000000001" customHeight="1">
      <c r="B487" s="29"/>
      <c r="K487" s="226"/>
      <c r="M487" s="29"/>
      <c r="Q487" s="29"/>
      <c r="R487" s="410"/>
      <c r="T487" s="29"/>
      <c r="W487" s="29"/>
      <c r="Z487" s="29"/>
      <c r="AA487" s="29"/>
      <c r="AC487" s="29"/>
      <c r="AF487" s="29"/>
    </row>
    <row r="488" spans="2:32" ht="16.350000000000001" customHeight="1">
      <c r="B488" s="29"/>
      <c r="K488" s="226"/>
      <c r="M488" s="29"/>
      <c r="Q488" s="29"/>
      <c r="R488" s="410"/>
      <c r="T488" s="29"/>
      <c r="W488" s="29"/>
      <c r="Z488" s="29"/>
      <c r="AA488" s="29"/>
      <c r="AC488" s="29"/>
      <c r="AF488" s="29"/>
    </row>
    <row r="489" spans="2:32" ht="16.350000000000001" customHeight="1">
      <c r="B489" s="29"/>
      <c r="K489" s="226"/>
      <c r="M489" s="29"/>
      <c r="Q489" s="29"/>
      <c r="R489" s="410"/>
      <c r="T489" s="29"/>
      <c r="W489" s="29"/>
      <c r="Z489" s="29"/>
      <c r="AA489" s="29"/>
      <c r="AC489" s="29"/>
      <c r="AF489" s="29"/>
    </row>
    <row r="490" spans="2:32" ht="16.350000000000001" customHeight="1">
      <c r="B490" s="29"/>
      <c r="K490" s="226"/>
      <c r="M490" s="29"/>
      <c r="Q490" s="29"/>
      <c r="R490" s="410"/>
      <c r="T490" s="29"/>
      <c r="W490" s="29"/>
      <c r="Z490" s="29"/>
      <c r="AA490" s="29"/>
      <c r="AC490" s="29"/>
      <c r="AF490" s="29"/>
    </row>
    <row r="491" spans="2:32" ht="16.350000000000001" customHeight="1">
      <c r="B491" s="29"/>
      <c r="K491" s="226"/>
      <c r="M491" s="29"/>
      <c r="Q491" s="29"/>
      <c r="R491" s="410"/>
      <c r="T491" s="29"/>
      <c r="W491" s="29"/>
      <c r="Z491" s="29"/>
      <c r="AA491" s="29"/>
      <c r="AC491" s="29"/>
      <c r="AF491" s="29"/>
    </row>
    <row r="492" spans="2:32" ht="16.350000000000001" customHeight="1">
      <c r="B492" s="29"/>
      <c r="K492" s="226"/>
      <c r="M492" s="29"/>
      <c r="Q492" s="29"/>
      <c r="R492" s="410"/>
      <c r="T492" s="29"/>
      <c r="W492" s="29"/>
      <c r="Z492" s="29"/>
      <c r="AA492" s="29"/>
      <c r="AC492" s="29"/>
      <c r="AF492" s="29"/>
    </row>
    <row r="493" spans="2:32" ht="16.350000000000001" customHeight="1">
      <c r="B493" s="29"/>
      <c r="K493" s="226"/>
      <c r="M493" s="29"/>
      <c r="Q493" s="29"/>
      <c r="R493" s="410"/>
      <c r="T493" s="29"/>
      <c r="W493" s="29"/>
      <c r="Z493" s="29"/>
      <c r="AA493" s="29"/>
      <c r="AC493" s="29"/>
      <c r="AF493" s="29"/>
    </row>
    <row r="494" spans="2:32" ht="16.350000000000001" customHeight="1">
      <c r="B494" s="29"/>
      <c r="K494" s="226"/>
      <c r="M494" s="29"/>
      <c r="Q494" s="29"/>
      <c r="R494" s="410"/>
      <c r="T494" s="29"/>
      <c r="W494" s="29"/>
      <c r="Z494" s="29"/>
      <c r="AA494" s="29"/>
      <c r="AC494" s="29"/>
      <c r="AF494" s="29"/>
    </row>
    <row r="495" spans="2:32" ht="16.350000000000001" customHeight="1">
      <c r="B495" s="29"/>
      <c r="K495" s="226"/>
      <c r="M495" s="29"/>
      <c r="Q495" s="29"/>
      <c r="R495" s="410"/>
      <c r="T495" s="29"/>
      <c r="W495" s="29"/>
      <c r="Z495" s="29"/>
      <c r="AA495" s="29"/>
      <c r="AC495" s="29"/>
      <c r="AF495" s="29"/>
    </row>
    <row r="496" spans="2:32" ht="16.350000000000001" customHeight="1">
      <c r="B496" s="29"/>
      <c r="K496" s="226"/>
      <c r="M496" s="29"/>
      <c r="Q496" s="29"/>
      <c r="R496" s="410"/>
      <c r="T496" s="29"/>
      <c r="W496" s="29"/>
      <c r="Z496" s="29"/>
      <c r="AA496" s="29"/>
      <c r="AC496" s="29"/>
      <c r="AF496" s="29"/>
    </row>
    <row r="497" spans="2:32" ht="16.350000000000001" customHeight="1">
      <c r="B497" s="29"/>
      <c r="K497" s="226"/>
      <c r="M497" s="29"/>
      <c r="Q497" s="29"/>
      <c r="R497" s="410"/>
      <c r="T497" s="29"/>
      <c r="W497" s="29"/>
      <c r="Z497" s="29"/>
      <c r="AA497" s="29"/>
      <c r="AC497" s="29"/>
      <c r="AF497" s="29"/>
    </row>
    <row r="498" spans="2:32" ht="16.350000000000001" customHeight="1">
      <c r="B498" s="29"/>
      <c r="K498" s="226"/>
      <c r="M498" s="29"/>
      <c r="Q498" s="29"/>
      <c r="R498" s="410"/>
      <c r="T498" s="29"/>
      <c r="W498" s="29"/>
      <c r="Z498" s="29"/>
      <c r="AA498" s="29"/>
      <c r="AC498" s="29"/>
      <c r="AF498" s="29"/>
    </row>
    <row r="499" spans="2:32" ht="16.350000000000001" customHeight="1">
      <c r="B499" s="29"/>
      <c r="K499" s="226"/>
      <c r="M499" s="29"/>
      <c r="Q499" s="29"/>
      <c r="R499" s="410"/>
      <c r="T499" s="29"/>
      <c r="W499" s="29"/>
      <c r="Z499" s="29"/>
      <c r="AA499" s="29"/>
      <c r="AC499" s="29"/>
      <c r="AF499" s="29"/>
    </row>
    <row r="500" spans="2:32" ht="16.350000000000001" customHeight="1">
      <c r="B500" s="29"/>
      <c r="K500" s="226"/>
      <c r="M500" s="29"/>
      <c r="Q500" s="29"/>
      <c r="R500" s="410"/>
      <c r="T500" s="29"/>
      <c r="W500" s="29"/>
      <c r="Z500" s="29"/>
      <c r="AA500" s="29"/>
      <c r="AC500" s="29"/>
      <c r="AF500" s="29"/>
    </row>
    <row r="501" spans="2:32" ht="16.350000000000001" customHeight="1">
      <c r="B501" s="29"/>
      <c r="K501" s="226"/>
      <c r="M501" s="29"/>
      <c r="Q501" s="29"/>
      <c r="R501" s="410"/>
      <c r="T501" s="29"/>
      <c r="W501" s="29"/>
      <c r="Z501" s="29"/>
      <c r="AA501" s="29"/>
      <c r="AC501" s="29"/>
      <c r="AF501" s="29"/>
    </row>
    <row r="502" spans="2:32" ht="16.350000000000001" customHeight="1">
      <c r="B502" s="29"/>
      <c r="K502" s="226"/>
      <c r="M502" s="29"/>
      <c r="Q502" s="29"/>
      <c r="R502" s="410"/>
      <c r="T502" s="29"/>
      <c r="W502" s="29"/>
      <c r="Z502" s="29"/>
      <c r="AA502" s="29"/>
      <c r="AC502" s="29"/>
      <c r="AF502" s="29"/>
    </row>
    <row r="503" spans="2:32" ht="16.350000000000001" customHeight="1">
      <c r="B503" s="29"/>
      <c r="K503" s="226"/>
      <c r="M503" s="29"/>
      <c r="Q503" s="29"/>
      <c r="R503" s="410"/>
      <c r="T503" s="29"/>
      <c r="W503" s="29"/>
      <c r="Z503" s="29"/>
      <c r="AA503" s="29"/>
      <c r="AC503" s="29"/>
      <c r="AF503" s="29"/>
    </row>
    <row r="504" spans="2:32" ht="16.350000000000001" customHeight="1">
      <c r="B504" s="29"/>
      <c r="K504" s="226"/>
      <c r="M504" s="29"/>
      <c r="Q504" s="29"/>
      <c r="R504" s="410"/>
      <c r="T504" s="29"/>
      <c r="W504" s="29"/>
      <c r="Z504" s="29"/>
      <c r="AA504" s="29"/>
      <c r="AC504" s="29"/>
      <c r="AF504" s="29"/>
    </row>
    <row r="505" spans="2:32" ht="16.350000000000001" customHeight="1">
      <c r="B505" s="29"/>
      <c r="K505" s="226"/>
      <c r="M505" s="29"/>
      <c r="Q505" s="29"/>
      <c r="R505" s="410"/>
      <c r="T505" s="29"/>
      <c r="W505" s="29"/>
      <c r="Z505" s="29"/>
      <c r="AA505" s="29"/>
      <c r="AC505" s="29"/>
      <c r="AF505" s="29"/>
    </row>
    <row r="506" spans="2:32" ht="16.350000000000001" customHeight="1">
      <c r="B506" s="29"/>
      <c r="K506" s="226"/>
      <c r="M506" s="29"/>
      <c r="Q506" s="29"/>
      <c r="R506" s="410"/>
      <c r="T506" s="29"/>
      <c r="W506" s="29"/>
      <c r="Z506" s="29"/>
      <c r="AA506" s="29"/>
      <c r="AC506" s="29"/>
      <c r="AF506" s="29"/>
    </row>
    <row r="507" spans="2:32" ht="16.350000000000001" customHeight="1">
      <c r="B507" s="29"/>
      <c r="K507" s="226"/>
      <c r="M507" s="29"/>
      <c r="Q507" s="29"/>
      <c r="R507" s="410"/>
      <c r="T507" s="29"/>
      <c r="W507" s="29"/>
      <c r="Z507" s="29"/>
      <c r="AA507" s="29"/>
      <c r="AC507" s="29"/>
      <c r="AF507" s="29"/>
    </row>
    <row r="508" spans="2:32" ht="16.350000000000001" customHeight="1">
      <c r="B508" s="29"/>
      <c r="K508" s="226"/>
      <c r="M508" s="29"/>
      <c r="Q508" s="29"/>
      <c r="R508" s="410"/>
      <c r="T508" s="29"/>
      <c r="W508" s="29"/>
      <c r="Z508" s="29"/>
      <c r="AA508" s="29"/>
      <c r="AC508" s="29"/>
      <c r="AF508" s="29"/>
    </row>
    <row r="509" spans="2:32" ht="16.350000000000001" customHeight="1">
      <c r="B509" s="29"/>
      <c r="K509" s="226"/>
      <c r="M509" s="29"/>
      <c r="Q509" s="29"/>
      <c r="R509" s="410"/>
      <c r="T509" s="29"/>
      <c r="W509" s="29"/>
      <c r="Z509" s="29"/>
      <c r="AA509" s="29"/>
      <c r="AC509" s="29"/>
      <c r="AF509" s="29"/>
    </row>
    <row r="510" spans="2:32" ht="16.350000000000001" customHeight="1">
      <c r="B510" s="29"/>
      <c r="K510" s="226"/>
      <c r="M510" s="29"/>
      <c r="Q510" s="29"/>
      <c r="R510" s="410"/>
      <c r="T510" s="29"/>
      <c r="W510" s="29"/>
      <c r="Z510" s="29"/>
      <c r="AA510" s="29"/>
      <c r="AC510" s="29"/>
      <c r="AF510" s="29"/>
    </row>
    <row r="511" spans="2:32" ht="16.350000000000001" customHeight="1">
      <c r="B511" s="29"/>
      <c r="K511" s="226"/>
      <c r="M511" s="29"/>
      <c r="Q511" s="29"/>
      <c r="R511" s="410"/>
      <c r="T511" s="29"/>
      <c r="W511" s="29"/>
      <c r="Z511" s="29"/>
      <c r="AA511" s="29"/>
      <c r="AC511" s="29"/>
      <c r="AF511" s="29"/>
    </row>
    <row r="512" spans="2:32" ht="16.350000000000001" customHeight="1">
      <c r="B512" s="29"/>
      <c r="K512" s="226"/>
      <c r="M512" s="29"/>
      <c r="Q512" s="29"/>
      <c r="R512" s="410"/>
      <c r="T512" s="29"/>
      <c r="W512" s="29"/>
      <c r="Z512" s="29"/>
      <c r="AA512" s="29"/>
      <c r="AC512" s="29"/>
      <c r="AF512" s="29"/>
    </row>
    <row r="513" spans="2:32" ht="16.350000000000001" customHeight="1">
      <c r="B513" s="29"/>
      <c r="K513" s="226"/>
      <c r="M513" s="29"/>
      <c r="Q513" s="29"/>
      <c r="R513" s="410"/>
      <c r="T513" s="29"/>
      <c r="W513" s="29"/>
      <c r="Z513" s="29"/>
      <c r="AA513" s="29"/>
      <c r="AC513" s="29"/>
      <c r="AF513" s="29"/>
    </row>
    <row r="514" spans="2:32" ht="16.350000000000001" customHeight="1">
      <c r="B514" s="29"/>
      <c r="K514" s="226"/>
      <c r="M514" s="29"/>
      <c r="Q514" s="29"/>
      <c r="R514" s="410"/>
      <c r="T514" s="29"/>
      <c r="W514" s="29"/>
      <c r="Z514" s="29"/>
      <c r="AA514" s="29"/>
      <c r="AC514" s="29"/>
      <c r="AF514" s="29"/>
    </row>
    <row r="515" spans="2:32" ht="16.350000000000001" customHeight="1">
      <c r="B515" s="29"/>
      <c r="K515" s="226"/>
      <c r="M515" s="29"/>
      <c r="Q515" s="29"/>
      <c r="R515" s="410"/>
      <c r="T515" s="29"/>
      <c r="W515" s="29"/>
      <c r="Z515" s="29"/>
      <c r="AA515" s="29"/>
      <c r="AC515" s="29"/>
      <c r="AF515" s="29"/>
    </row>
    <row r="516" spans="2:32" ht="16.350000000000001" customHeight="1">
      <c r="B516" s="29"/>
      <c r="K516" s="226"/>
      <c r="M516" s="29"/>
      <c r="Q516" s="29"/>
      <c r="R516" s="410"/>
      <c r="T516" s="29"/>
      <c r="W516" s="29"/>
      <c r="Z516" s="29"/>
      <c r="AA516" s="29"/>
      <c r="AC516" s="29"/>
      <c r="AF516" s="29"/>
    </row>
    <row r="517" spans="2:32" ht="16.350000000000001" customHeight="1">
      <c r="B517" s="29"/>
      <c r="K517" s="226"/>
      <c r="M517" s="29"/>
      <c r="Q517" s="29"/>
      <c r="R517" s="410"/>
      <c r="T517" s="29"/>
      <c r="W517" s="29"/>
      <c r="Z517" s="29"/>
      <c r="AA517" s="29"/>
      <c r="AC517" s="29"/>
      <c r="AF517" s="29"/>
    </row>
    <row r="518" spans="2:32" ht="16.350000000000001" customHeight="1">
      <c r="B518" s="29"/>
      <c r="K518" s="226"/>
      <c r="M518" s="29"/>
      <c r="Q518" s="29"/>
      <c r="R518" s="410"/>
      <c r="T518" s="29"/>
      <c r="W518" s="29"/>
      <c r="Z518" s="29"/>
      <c r="AA518" s="29"/>
      <c r="AC518" s="29"/>
      <c r="AF518" s="29"/>
    </row>
    <row r="519" spans="2:32" ht="16.350000000000001" customHeight="1">
      <c r="B519" s="29"/>
      <c r="K519" s="226"/>
      <c r="M519" s="29"/>
      <c r="Q519" s="29"/>
      <c r="R519" s="410"/>
      <c r="T519" s="29"/>
      <c r="W519" s="29"/>
      <c r="Z519" s="29"/>
      <c r="AA519" s="29"/>
      <c r="AC519" s="29"/>
      <c r="AF519" s="29"/>
    </row>
    <row r="520" spans="2:32" ht="16.350000000000001" customHeight="1">
      <c r="B520" s="29"/>
      <c r="K520" s="226"/>
      <c r="M520" s="29"/>
      <c r="Q520" s="29"/>
      <c r="R520" s="410"/>
      <c r="T520" s="29"/>
      <c r="W520" s="29"/>
      <c r="Z520" s="29"/>
      <c r="AA520" s="29"/>
      <c r="AC520" s="29"/>
      <c r="AF520" s="29"/>
    </row>
    <row r="521" spans="2:32" ht="16.350000000000001" customHeight="1">
      <c r="B521" s="29"/>
      <c r="K521" s="226"/>
      <c r="M521" s="29"/>
      <c r="Q521" s="29"/>
      <c r="R521" s="410"/>
      <c r="T521" s="29"/>
      <c r="W521" s="29"/>
      <c r="Z521" s="29"/>
      <c r="AA521" s="29"/>
      <c r="AC521" s="29"/>
      <c r="AF521" s="29"/>
    </row>
    <row r="522" spans="2:32" ht="16.350000000000001" customHeight="1">
      <c r="B522" s="29"/>
      <c r="K522" s="226"/>
      <c r="M522" s="29"/>
      <c r="Q522" s="29"/>
      <c r="R522" s="410"/>
      <c r="T522" s="29"/>
      <c r="W522" s="29"/>
      <c r="Z522" s="29"/>
      <c r="AA522" s="29"/>
      <c r="AC522" s="29"/>
      <c r="AF522" s="29"/>
    </row>
    <row r="523" spans="2:32" ht="16.350000000000001" customHeight="1">
      <c r="B523" s="29"/>
      <c r="K523" s="226"/>
      <c r="M523" s="29"/>
      <c r="Q523" s="29"/>
      <c r="R523" s="410"/>
      <c r="T523" s="29"/>
      <c r="W523" s="29"/>
      <c r="Z523" s="29"/>
      <c r="AA523" s="29"/>
      <c r="AC523" s="29"/>
      <c r="AF523" s="29"/>
    </row>
    <row r="524" spans="2:32" ht="16.350000000000001" customHeight="1">
      <c r="B524" s="29"/>
      <c r="K524" s="226"/>
      <c r="M524" s="29"/>
      <c r="Q524" s="29"/>
      <c r="R524" s="410"/>
      <c r="T524" s="29"/>
      <c r="W524" s="29"/>
      <c r="Z524" s="29"/>
      <c r="AA524" s="29"/>
      <c r="AC524" s="29"/>
      <c r="AF524" s="29"/>
    </row>
    <row r="525" spans="2:32" ht="16.350000000000001" customHeight="1">
      <c r="B525" s="29"/>
      <c r="K525" s="226"/>
      <c r="M525" s="29"/>
      <c r="Q525" s="29"/>
      <c r="R525" s="410"/>
      <c r="T525" s="29"/>
      <c r="W525" s="29"/>
      <c r="Z525" s="29"/>
      <c r="AA525" s="29"/>
      <c r="AC525" s="29"/>
      <c r="AF525" s="29"/>
    </row>
    <row r="526" spans="2:32" ht="16.350000000000001" customHeight="1">
      <c r="B526" s="29"/>
      <c r="K526" s="226"/>
      <c r="M526" s="29"/>
      <c r="Q526" s="29"/>
      <c r="R526" s="410"/>
      <c r="T526" s="29"/>
      <c r="W526" s="29"/>
      <c r="Z526" s="29"/>
      <c r="AA526" s="29"/>
      <c r="AC526" s="29"/>
      <c r="AF526" s="29"/>
    </row>
    <row r="527" spans="2:32" ht="16.350000000000001" customHeight="1">
      <c r="B527" s="29"/>
      <c r="K527" s="226"/>
      <c r="M527" s="29"/>
      <c r="Q527" s="29"/>
      <c r="R527" s="410"/>
      <c r="T527" s="29"/>
      <c r="W527" s="29"/>
      <c r="Z527" s="29"/>
      <c r="AA527" s="29"/>
      <c r="AC527" s="29"/>
      <c r="AF527" s="29"/>
    </row>
    <row r="528" spans="2:32" ht="16.350000000000001" customHeight="1">
      <c r="B528" s="29"/>
      <c r="K528" s="226"/>
      <c r="M528" s="29"/>
      <c r="Q528" s="29"/>
      <c r="R528" s="410"/>
      <c r="T528" s="29"/>
      <c r="W528" s="29"/>
      <c r="Z528" s="29"/>
      <c r="AA528" s="29"/>
      <c r="AC528" s="29"/>
      <c r="AF528" s="29"/>
    </row>
    <row r="529" spans="2:32" ht="16.350000000000001" customHeight="1">
      <c r="B529" s="29"/>
      <c r="K529" s="226"/>
      <c r="M529" s="29"/>
      <c r="Q529" s="29"/>
      <c r="R529" s="410"/>
      <c r="T529" s="29"/>
      <c r="W529" s="29"/>
      <c r="Z529" s="29"/>
      <c r="AA529" s="29"/>
      <c r="AC529" s="29"/>
      <c r="AF529" s="29"/>
    </row>
    <row r="530" spans="2:32" ht="16.350000000000001" customHeight="1">
      <c r="B530" s="29"/>
      <c r="K530" s="226"/>
      <c r="M530" s="29"/>
      <c r="Q530" s="29"/>
      <c r="R530" s="410"/>
      <c r="T530" s="29"/>
      <c r="W530" s="29"/>
      <c r="Z530" s="29"/>
      <c r="AA530" s="29"/>
      <c r="AC530" s="29"/>
      <c r="AF530" s="29"/>
    </row>
    <row r="531" spans="2:32" ht="16.350000000000001" customHeight="1">
      <c r="B531" s="29"/>
      <c r="K531" s="226"/>
      <c r="M531" s="29"/>
      <c r="Q531" s="29"/>
      <c r="R531" s="410"/>
      <c r="T531" s="29"/>
      <c r="W531" s="29"/>
      <c r="Z531" s="29"/>
      <c r="AA531" s="29"/>
      <c r="AC531" s="29"/>
      <c r="AF531" s="29"/>
    </row>
    <row r="532" spans="2:32" ht="16.350000000000001" customHeight="1">
      <c r="B532" s="29"/>
      <c r="K532" s="226"/>
      <c r="M532" s="29"/>
      <c r="Q532" s="29"/>
      <c r="R532" s="410"/>
      <c r="T532" s="29"/>
      <c r="W532" s="29"/>
      <c r="Z532" s="29"/>
      <c r="AA532" s="29"/>
      <c r="AC532" s="29"/>
      <c r="AF532" s="29"/>
    </row>
    <row r="533" spans="2:32" ht="16.350000000000001" customHeight="1">
      <c r="B533" s="29"/>
      <c r="K533" s="226"/>
      <c r="M533" s="29"/>
      <c r="Q533" s="29"/>
      <c r="R533" s="410"/>
      <c r="T533" s="29"/>
      <c r="W533" s="29"/>
      <c r="Z533" s="29"/>
      <c r="AA533" s="29"/>
      <c r="AC533" s="29"/>
      <c r="AF533" s="29"/>
    </row>
    <row r="534" spans="2:32" ht="16.350000000000001" customHeight="1">
      <c r="B534" s="29"/>
      <c r="K534" s="226"/>
      <c r="M534" s="29"/>
      <c r="Q534" s="29"/>
      <c r="R534" s="410"/>
      <c r="T534" s="29"/>
      <c r="W534" s="29"/>
      <c r="Z534" s="29"/>
      <c r="AA534" s="29"/>
      <c r="AC534" s="29"/>
      <c r="AF534" s="29"/>
    </row>
    <row r="535" spans="2:32" ht="16.350000000000001" customHeight="1">
      <c r="B535" s="29"/>
      <c r="K535" s="226"/>
      <c r="M535" s="29"/>
      <c r="Q535" s="29"/>
      <c r="R535" s="410"/>
      <c r="T535" s="29"/>
      <c r="W535" s="29"/>
      <c r="Z535" s="29"/>
      <c r="AA535" s="29"/>
      <c r="AC535" s="29"/>
      <c r="AF535" s="29"/>
    </row>
    <row r="536" spans="2:32" ht="16.350000000000001" customHeight="1">
      <c r="B536" s="29"/>
      <c r="K536" s="226"/>
      <c r="M536" s="29"/>
      <c r="Q536" s="29"/>
      <c r="R536" s="410"/>
      <c r="T536" s="29"/>
      <c r="W536" s="29"/>
      <c r="Z536" s="29"/>
      <c r="AA536" s="29"/>
      <c r="AC536" s="29"/>
      <c r="AF536" s="29"/>
    </row>
    <row r="537" spans="2:32" ht="16.350000000000001" customHeight="1">
      <c r="B537" s="29"/>
      <c r="K537" s="226"/>
      <c r="M537" s="29"/>
      <c r="Q537" s="29"/>
      <c r="R537" s="410"/>
      <c r="T537" s="29"/>
      <c r="W537" s="29"/>
      <c r="Z537" s="29"/>
      <c r="AA537" s="29"/>
      <c r="AC537" s="29"/>
      <c r="AF537" s="29"/>
    </row>
    <row r="538" spans="2:32" ht="16.350000000000001" customHeight="1">
      <c r="B538" s="29"/>
      <c r="K538" s="226"/>
      <c r="M538" s="29"/>
      <c r="Q538" s="29"/>
      <c r="R538" s="410"/>
      <c r="T538" s="29"/>
      <c r="W538" s="29"/>
      <c r="Z538" s="29"/>
      <c r="AA538" s="29"/>
      <c r="AC538" s="29"/>
      <c r="AF538" s="29"/>
    </row>
    <row r="539" spans="2:32" ht="16.350000000000001" customHeight="1">
      <c r="B539" s="29"/>
      <c r="K539" s="226"/>
      <c r="M539" s="29"/>
      <c r="Q539" s="29"/>
      <c r="R539" s="410"/>
      <c r="T539" s="29"/>
      <c r="W539" s="29"/>
      <c r="Z539" s="29"/>
      <c r="AA539" s="29"/>
      <c r="AC539" s="29"/>
      <c r="AF539" s="29"/>
    </row>
    <row r="540" spans="2:32" ht="16.350000000000001" customHeight="1">
      <c r="B540" s="29"/>
      <c r="K540" s="226"/>
      <c r="M540" s="29"/>
      <c r="Q540" s="29"/>
      <c r="R540" s="410"/>
      <c r="T540" s="29"/>
      <c r="W540" s="29"/>
      <c r="Z540" s="29"/>
      <c r="AA540" s="29"/>
      <c r="AC540" s="29"/>
      <c r="AF540" s="29"/>
    </row>
    <row r="541" spans="2:32" ht="16.350000000000001" customHeight="1">
      <c r="B541" s="29"/>
      <c r="K541" s="226"/>
      <c r="M541" s="29"/>
      <c r="Q541" s="29"/>
      <c r="R541" s="410"/>
      <c r="T541" s="29"/>
      <c r="W541" s="29"/>
      <c r="Z541" s="29"/>
      <c r="AA541" s="29"/>
      <c r="AC541" s="29"/>
      <c r="AF541" s="29"/>
    </row>
    <row r="542" spans="2:32" ht="16.350000000000001" customHeight="1">
      <c r="B542" s="29"/>
      <c r="K542" s="226"/>
      <c r="M542" s="29"/>
      <c r="Q542" s="29"/>
      <c r="R542" s="410"/>
      <c r="T542" s="29"/>
      <c r="W542" s="29"/>
      <c r="Z542" s="29"/>
      <c r="AA542" s="29"/>
      <c r="AC542" s="29"/>
      <c r="AF542" s="29"/>
    </row>
    <row r="543" spans="2:32" ht="16.350000000000001" customHeight="1">
      <c r="B543" s="29"/>
      <c r="K543" s="226"/>
      <c r="M543" s="29"/>
      <c r="Q543" s="29"/>
      <c r="R543" s="410"/>
      <c r="T543" s="29"/>
      <c r="W543" s="29"/>
      <c r="Z543" s="29"/>
      <c r="AA543" s="29"/>
      <c r="AC543" s="29"/>
      <c r="AF543" s="29"/>
    </row>
    <row r="544" spans="2:32" ht="16.350000000000001" customHeight="1">
      <c r="B544" s="29"/>
      <c r="K544" s="226"/>
      <c r="M544" s="29"/>
      <c r="Q544" s="29"/>
      <c r="R544" s="410"/>
      <c r="T544" s="29"/>
      <c r="W544" s="29"/>
      <c r="Z544" s="29"/>
      <c r="AA544" s="29"/>
      <c r="AC544" s="29"/>
      <c r="AF544" s="29"/>
    </row>
    <row r="545" spans="2:32" ht="16.350000000000001" customHeight="1">
      <c r="B545" s="29"/>
      <c r="K545" s="226"/>
      <c r="M545" s="29"/>
      <c r="Q545" s="29"/>
      <c r="R545" s="410"/>
      <c r="T545" s="29"/>
      <c r="W545" s="29"/>
      <c r="Z545" s="29"/>
      <c r="AA545" s="29"/>
      <c r="AC545" s="29"/>
      <c r="AF545" s="29"/>
    </row>
    <row r="546" spans="2:32" ht="16.350000000000001" customHeight="1">
      <c r="B546" s="29"/>
      <c r="K546" s="226"/>
      <c r="M546" s="29"/>
      <c r="Q546" s="29"/>
      <c r="R546" s="410"/>
      <c r="T546" s="29"/>
      <c r="W546" s="29"/>
      <c r="Z546" s="29"/>
      <c r="AA546" s="29"/>
      <c r="AC546" s="29"/>
      <c r="AF546" s="29"/>
    </row>
    <row r="547" spans="2:32" ht="16.350000000000001" customHeight="1">
      <c r="B547" s="29"/>
      <c r="K547" s="226"/>
      <c r="M547" s="29"/>
      <c r="Q547" s="29"/>
      <c r="R547" s="410"/>
      <c r="T547" s="29"/>
      <c r="W547" s="29"/>
      <c r="Z547" s="29"/>
      <c r="AA547" s="29"/>
      <c r="AC547" s="29"/>
      <c r="AF547" s="29"/>
    </row>
    <row r="548" spans="2:32" ht="16.350000000000001" customHeight="1">
      <c r="B548" s="29"/>
      <c r="K548" s="226"/>
      <c r="M548" s="29"/>
      <c r="Q548" s="29"/>
      <c r="R548" s="410"/>
      <c r="T548" s="29"/>
      <c r="W548" s="29"/>
      <c r="Z548" s="29"/>
      <c r="AA548" s="29"/>
      <c r="AC548" s="29"/>
      <c r="AF548" s="29"/>
    </row>
    <row r="549" spans="2:32" ht="16.350000000000001" customHeight="1">
      <c r="B549" s="29"/>
      <c r="K549" s="226"/>
      <c r="M549" s="29"/>
      <c r="Q549" s="29"/>
      <c r="R549" s="410"/>
      <c r="T549" s="29"/>
      <c r="W549" s="29"/>
      <c r="Z549" s="29"/>
      <c r="AA549" s="29"/>
      <c r="AC549" s="29"/>
      <c r="AF549" s="29"/>
    </row>
    <row r="550" spans="2:32" ht="16.350000000000001" customHeight="1">
      <c r="B550" s="29"/>
      <c r="K550" s="226"/>
      <c r="M550" s="29"/>
      <c r="Q550" s="29"/>
      <c r="R550" s="410"/>
      <c r="T550" s="29"/>
      <c r="W550" s="29"/>
      <c r="Z550" s="29"/>
      <c r="AA550" s="29"/>
      <c r="AC550" s="29"/>
      <c r="AF550" s="29"/>
    </row>
    <row r="551" spans="2:32" ht="16.350000000000001" customHeight="1">
      <c r="B551" s="29"/>
      <c r="K551" s="226"/>
      <c r="M551" s="29"/>
      <c r="Q551" s="29"/>
      <c r="R551" s="410"/>
      <c r="T551" s="29"/>
      <c r="W551" s="29"/>
      <c r="Z551" s="29"/>
      <c r="AA551" s="29"/>
      <c r="AC551" s="29"/>
      <c r="AF551" s="29"/>
    </row>
    <row r="552" spans="2:32" ht="16.350000000000001" customHeight="1">
      <c r="B552" s="29"/>
      <c r="K552" s="226"/>
      <c r="M552" s="29"/>
      <c r="Q552" s="29"/>
      <c r="R552" s="410"/>
      <c r="T552" s="29"/>
      <c r="W552" s="29"/>
      <c r="Z552" s="29"/>
      <c r="AA552" s="29"/>
      <c r="AC552" s="29"/>
      <c r="AF552" s="29"/>
    </row>
    <row r="553" spans="2:32" ht="16.350000000000001" customHeight="1">
      <c r="B553" s="29"/>
      <c r="K553" s="226"/>
      <c r="M553" s="29"/>
      <c r="Q553" s="29"/>
      <c r="R553" s="410"/>
      <c r="T553" s="29"/>
      <c r="W553" s="29"/>
      <c r="Z553" s="29"/>
      <c r="AA553" s="29"/>
      <c r="AC553" s="29"/>
      <c r="AF553" s="29"/>
    </row>
    <row r="554" spans="2:32" ht="16.350000000000001" customHeight="1">
      <c r="B554" s="29"/>
      <c r="K554" s="226"/>
      <c r="M554" s="29"/>
      <c r="Q554" s="29"/>
      <c r="R554" s="410"/>
      <c r="T554" s="29"/>
      <c r="W554" s="29"/>
      <c r="Z554" s="29"/>
      <c r="AA554" s="29"/>
      <c r="AC554" s="29"/>
      <c r="AF554" s="29"/>
    </row>
    <row r="555" spans="2:32" ht="16.350000000000001" customHeight="1">
      <c r="B555" s="29"/>
      <c r="K555" s="226"/>
      <c r="M555" s="29"/>
      <c r="Q555" s="29"/>
      <c r="R555" s="410"/>
      <c r="T555" s="29"/>
      <c r="W555" s="29"/>
      <c r="Z555" s="29"/>
      <c r="AA555" s="29"/>
      <c r="AC555" s="29"/>
      <c r="AF555" s="29"/>
    </row>
    <row r="556" spans="2:32" ht="16.350000000000001" customHeight="1">
      <c r="B556" s="29"/>
      <c r="K556" s="226"/>
      <c r="M556" s="29"/>
      <c r="Q556" s="29"/>
      <c r="R556" s="410"/>
      <c r="T556" s="29"/>
      <c r="W556" s="29"/>
      <c r="Z556" s="29"/>
      <c r="AA556" s="29"/>
      <c r="AC556" s="29"/>
      <c r="AF556" s="29"/>
    </row>
    <row r="557" spans="2:32" ht="16.350000000000001" customHeight="1">
      <c r="B557" s="29"/>
      <c r="K557" s="226"/>
      <c r="M557" s="29"/>
      <c r="Q557" s="29"/>
      <c r="R557" s="410"/>
      <c r="T557" s="29"/>
      <c r="W557" s="29"/>
      <c r="Z557" s="29"/>
      <c r="AA557" s="29"/>
      <c r="AC557" s="29"/>
      <c r="AF557" s="29"/>
    </row>
    <row r="558" spans="2:32" ht="16.350000000000001" customHeight="1">
      <c r="B558" s="29"/>
      <c r="K558" s="226"/>
      <c r="M558" s="29"/>
      <c r="Q558" s="29"/>
      <c r="R558" s="410"/>
      <c r="T558" s="29"/>
      <c r="W558" s="29"/>
      <c r="Z558" s="29"/>
      <c r="AA558" s="29"/>
      <c r="AC558" s="29"/>
      <c r="AF558" s="29"/>
    </row>
    <row r="559" spans="2:32" ht="16.350000000000001" customHeight="1">
      <c r="B559" s="29"/>
      <c r="K559" s="226"/>
      <c r="M559" s="29"/>
      <c r="Q559" s="29"/>
      <c r="R559" s="410"/>
      <c r="T559" s="29"/>
      <c r="W559" s="29"/>
      <c r="Z559" s="29"/>
      <c r="AA559" s="29"/>
      <c r="AC559" s="29"/>
      <c r="AF559" s="29"/>
    </row>
    <row r="560" spans="2:32" ht="16.350000000000001" customHeight="1">
      <c r="B560" s="29"/>
      <c r="K560" s="226"/>
      <c r="M560" s="29"/>
      <c r="Q560" s="29"/>
      <c r="R560" s="410"/>
      <c r="T560" s="29"/>
      <c r="W560" s="29"/>
      <c r="Z560" s="29"/>
      <c r="AA560" s="29"/>
      <c r="AC560" s="29"/>
      <c r="AF560" s="29"/>
    </row>
    <row r="561" spans="2:32" ht="16.350000000000001" customHeight="1">
      <c r="B561" s="29"/>
      <c r="K561" s="226"/>
      <c r="M561" s="29"/>
      <c r="Q561" s="29"/>
      <c r="R561" s="410"/>
      <c r="T561" s="29"/>
      <c r="W561" s="29"/>
      <c r="Z561" s="29"/>
      <c r="AA561" s="29"/>
      <c r="AC561" s="29"/>
      <c r="AF561" s="29"/>
    </row>
    <row r="562" spans="2:32" ht="16.350000000000001" customHeight="1">
      <c r="B562" s="29"/>
      <c r="K562" s="226"/>
      <c r="M562" s="29"/>
      <c r="Q562" s="29"/>
      <c r="R562" s="410"/>
      <c r="T562" s="29"/>
      <c r="W562" s="29"/>
      <c r="Z562" s="29"/>
      <c r="AA562" s="29"/>
      <c r="AC562" s="29"/>
      <c r="AF562" s="29"/>
    </row>
    <row r="563" spans="2:32" ht="16.350000000000001" customHeight="1">
      <c r="B563" s="29"/>
      <c r="K563" s="226"/>
      <c r="M563" s="29"/>
      <c r="Q563" s="29"/>
      <c r="R563" s="410"/>
      <c r="T563" s="29"/>
      <c r="W563" s="29"/>
      <c r="Z563" s="29"/>
      <c r="AA563" s="29"/>
      <c r="AC563" s="29"/>
      <c r="AF563" s="29"/>
    </row>
    <row r="564" spans="2:32" ht="16.350000000000001" customHeight="1">
      <c r="B564" s="29"/>
      <c r="K564" s="226"/>
      <c r="M564" s="29"/>
      <c r="Q564" s="29"/>
      <c r="R564" s="410"/>
      <c r="T564" s="29"/>
      <c r="W564" s="29"/>
      <c r="Z564" s="29"/>
      <c r="AA564" s="29"/>
      <c r="AC564" s="29"/>
      <c r="AF564" s="29"/>
    </row>
    <row r="565" spans="2:32" ht="16.350000000000001" customHeight="1">
      <c r="B565" s="29"/>
      <c r="K565" s="226"/>
      <c r="M565" s="29"/>
      <c r="Q565" s="29"/>
      <c r="R565" s="410"/>
      <c r="T565" s="29"/>
      <c r="W565" s="29"/>
      <c r="Z565" s="29"/>
      <c r="AA565" s="29"/>
      <c r="AC565" s="29"/>
      <c r="AF565" s="29"/>
    </row>
    <row r="566" spans="2:32" ht="16.350000000000001" customHeight="1">
      <c r="B566" s="29"/>
      <c r="K566" s="226"/>
      <c r="M566" s="29"/>
      <c r="Q566" s="29"/>
      <c r="R566" s="410"/>
      <c r="T566" s="29"/>
      <c r="W566" s="29"/>
      <c r="Z566" s="29"/>
      <c r="AA566" s="29"/>
      <c r="AC566" s="29"/>
      <c r="AF566" s="29"/>
    </row>
    <row r="567" spans="2:32" ht="16.350000000000001" customHeight="1">
      <c r="B567" s="29"/>
      <c r="K567" s="226"/>
      <c r="M567" s="29"/>
      <c r="Q567" s="29"/>
      <c r="R567" s="410"/>
      <c r="T567" s="29"/>
      <c r="W567" s="29"/>
      <c r="Z567" s="29"/>
      <c r="AA567" s="29"/>
      <c r="AC567" s="29"/>
      <c r="AF567" s="29"/>
    </row>
    <row r="568" spans="2:32" ht="16.350000000000001" customHeight="1">
      <c r="B568" s="29"/>
      <c r="K568" s="226"/>
      <c r="M568" s="29"/>
      <c r="Q568" s="29"/>
      <c r="R568" s="410"/>
      <c r="T568" s="29"/>
      <c r="W568" s="29"/>
      <c r="Z568" s="29"/>
      <c r="AA568" s="29"/>
      <c r="AC568" s="29"/>
      <c r="AF568" s="29"/>
    </row>
    <row r="569" spans="2:32" ht="16.350000000000001" customHeight="1">
      <c r="B569" s="29"/>
      <c r="K569" s="226"/>
      <c r="M569" s="29"/>
      <c r="Q569" s="29"/>
      <c r="R569" s="410"/>
      <c r="T569" s="29"/>
      <c r="W569" s="29"/>
      <c r="Z569" s="29"/>
      <c r="AA569" s="29"/>
      <c r="AC569" s="29"/>
      <c r="AF569" s="29"/>
    </row>
    <row r="570" spans="2:32" ht="16.350000000000001" customHeight="1">
      <c r="B570" s="29"/>
      <c r="K570" s="226"/>
      <c r="M570" s="29"/>
      <c r="Q570" s="29"/>
      <c r="R570" s="410"/>
      <c r="T570" s="29"/>
      <c r="W570" s="29"/>
      <c r="Z570" s="29"/>
      <c r="AA570" s="29"/>
      <c r="AC570" s="29"/>
      <c r="AF570" s="29"/>
    </row>
    <row r="571" spans="2:32" ht="16.350000000000001" customHeight="1">
      <c r="B571" s="29"/>
      <c r="K571" s="226"/>
      <c r="M571" s="29"/>
      <c r="Q571" s="29"/>
      <c r="R571" s="410"/>
      <c r="T571" s="29"/>
      <c r="W571" s="29"/>
      <c r="Z571" s="29"/>
      <c r="AA571" s="29"/>
      <c r="AC571" s="29"/>
      <c r="AF571" s="29"/>
    </row>
    <row r="572" spans="2:32" ht="16.350000000000001" customHeight="1">
      <c r="B572" s="29"/>
      <c r="K572" s="226"/>
      <c r="M572" s="29"/>
      <c r="Q572" s="29"/>
      <c r="R572" s="410"/>
      <c r="T572" s="29"/>
      <c r="W572" s="29"/>
      <c r="Z572" s="29"/>
      <c r="AA572" s="29"/>
      <c r="AC572" s="29"/>
      <c r="AF572" s="29"/>
    </row>
    <row r="573" spans="2:32" ht="16.350000000000001" customHeight="1">
      <c r="B573" s="29"/>
      <c r="K573" s="226"/>
      <c r="M573" s="29"/>
      <c r="Q573" s="29"/>
      <c r="R573" s="410"/>
      <c r="T573" s="29"/>
      <c r="W573" s="29"/>
      <c r="Z573" s="29"/>
      <c r="AA573" s="29"/>
      <c r="AC573" s="29"/>
      <c r="AF573" s="29"/>
    </row>
    <row r="574" spans="2:32" ht="16.350000000000001" customHeight="1">
      <c r="B574" s="29"/>
      <c r="K574" s="226"/>
      <c r="M574" s="29"/>
      <c r="Q574" s="29"/>
      <c r="R574" s="410"/>
      <c r="T574" s="29"/>
      <c r="W574" s="29"/>
      <c r="Z574" s="29"/>
      <c r="AA574" s="29"/>
      <c r="AC574" s="29"/>
      <c r="AF574" s="29"/>
    </row>
    <row r="575" spans="2:32" ht="16.350000000000001" customHeight="1">
      <c r="B575" s="29"/>
      <c r="K575" s="226"/>
      <c r="M575" s="29"/>
      <c r="Q575" s="29"/>
      <c r="R575" s="410"/>
      <c r="T575" s="29"/>
      <c r="W575" s="29"/>
      <c r="Z575" s="29"/>
      <c r="AA575" s="29"/>
      <c r="AC575" s="29"/>
      <c r="AF575" s="29"/>
    </row>
    <row r="576" spans="2:32" ht="16.350000000000001" customHeight="1">
      <c r="B576" s="29"/>
      <c r="K576" s="226"/>
      <c r="M576" s="29"/>
      <c r="Q576" s="29"/>
      <c r="R576" s="410"/>
      <c r="T576" s="29"/>
      <c r="W576" s="29"/>
      <c r="Z576" s="29"/>
      <c r="AA576" s="29"/>
      <c r="AC576" s="29"/>
      <c r="AF576" s="29"/>
    </row>
    <row r="577" spans="2:32" ht="16.350000000000001" customHeight="1">
      <c r="B577" s="29"/>
      <c r="K577" s="226"/>
      <c r="M577" s="29"/>
      <c r="Q577" s="29"/>
      <c r="R577" s="410"/>
      <c r="T577" s="29"/>
      <c r="W577" s="29"/>
      <c r="Z577" s="29"/>
      <c r="AA577" s="29"/>
      <c r="AC577" s="29"/>
      <c r="AF577" s="29"/>
    </row>
    <row r="578" spans="2:32" ht="16.350000000000001" customHeight="1">
      <c r="B578" s="29"/>
      <c r="K578" s="226"/>
      <c r="M578" s="29"/>
      <c r="Q578" s="29"/>
      <c r="R578" s="410"/>
      <c r="T578" s="29"/>
      <c r="W578" s="29"/>
      <c r="Z578" s="29"/>
      <c r="AA578" s="29"/>
      <c r="AC578" s="29"/>
      <c r="AF578" s="29"/>
    </row>
    <row r="579" spans="2:32" ht="16.350000000000001" customHeight="1">
      <c r="B579" s="29"/>
      <c r="K579" s="226"/>
      <c r="M579" s="29"/>
      <c r="Q579" s="29"/>
      <c r="R579" s="410"/>
      <c r="T579" s="29"/>
      <c r="W579" s="29"/>
      <c r="Z579" s="29"/>
      <c r="AA579" s="29"/>
      <c r="AC579" s="29"/>
      <c r="AF579" s="29"/>
    </row>
    <row r="580" spans="2:32" ht="16.350000000000001" customHeight="1">
      <c r="B580" s="29"/>
      <c r="K580" s="226"/>
      <c r="M580" s="29"/>
      <c r="Q580" s="29"/>
      <c r="R580" s="410"/>
      <c r="T580" s="29"/>
      <c r="W580" s="29"/>
      <c r="Z580" s="29"/>
      <c r="AA580" s="29"/>
      <c r="AC580" s="29"/>
      <c r="AF580" s="29"/>
    </row>
    <row r="581" spans="2:32" ht="16.350000000000001" customHeight="1">
      <c r="B581" s="29"/>
      <c r="K581" s="226"/>
      <c r="M581" s="29"/>
      <c r="Q581" s="29"/>
      <c r="R581" s="410"/>
      <c r="T581" s="29"/>
      <c r="W581" s="29"/>
      <c r="Z581" s="29"/>
      <c r="AA581" s="29"/>
      <c r="AC581" s="29"/>
      <c r="AF581" s="29"/>
    </row>
    <row r="582" spans="2:32" ht="16.350000000000001" customHeight="1">
      <c r="B582" s="29"/>
      <c r="K582" s="226"/>
      <c r="M582" s="29"/>
      <c r="Q582" s="29"/>
      <c r="R582" s="410"/>
      <c r="T582" s="29"/>
      <c r="W582" s="29"/>
      <c r="Z582" s="29"/>
      <c r="AA582" s="29"/>
      <c r="AC582" s="29"/>
      <c r="AF582" s="29"/>
    </row>
    <row r="583" spans="2:32" ht="16.350000000000001" customHeight="1">
      <c r="B583" s="29"/>
      <c r="K583" s="226"/>
      <c r="M583" s="29"/>
      <c r="Q583" s="29"/>
      <c r="R583" s="410"/>
      <c r="T583" s="29"/>
      <c r="W583" s="29"/>
      <c r="Z583" s="29"/>
      <c r="AA583" s="29"/>
      <c r="AC583" s="29"/>
      <c r="AF583" s="29"/>
    </row>
    <row r="584" spans="2:32" ht="16.350000000000001" customHeight="1">
      <c r="B584" s="29"/>
      <c r="K584" s="226"/>
      <c r="M584" s="29"/>
      <c r="Q584" s="29"/>
      <c r="R584" s="410"/>
      <c r="T584" s="29"/>
      <c r="W584" s="29"/>
      <c r="Z584" s="29"/>
      <c r="AA584" s="29"/>
      <c r="AC584" s="29"/>
      <c r="AF584" s="29"/>
    </row>
    <row r="585" spans="2:32" ht="16.350000000000001" customHeight="1">
      <c r="B585" s="29"/>
      <c r="K585" s="226"/>
      <c r="M585" s="29"/>
      <c r="Q585" s="29"/>
      <c r="R585" s="410"/>
      <c r="T585" s="29"/>
      <c r="W585" s="29"/>
      <c r="Z585" s="29"/>
      <c r="AA585" s="29"/>
      <c r="AC585" s="29"/>
      <c r="AF585" s="29"/>
    </row>
    <row r="586" spans="2:32" ht="16.350000000000001" customHeight="1">
      <c r="B586" s="29"/>
      <c r="K586" s="226"/>
      <c r="M586" s="29"/>
      <c r="Q586" s="29"/>
      <c r="R586" s="410"/>
      <c r="T586" s="29"/>
      <c r="W586" s="29"/>
      <c r="Z586" s="29"/>
      <c r="AA586" s="29"/>
      <c r="AC586" s="29"/>
      <c r="AF586" s="29"/>
    </row>
    <row r="587" spans="2:32" ht="16.350000000000001" customHeight="1">
      <c r="B587" s="29"/>
      <c r="K587" s="226"/>
      <c r="M587" s="29"/>
      <c r="Q587" s="29"/>
      <c r="R587" s="410"/>
      <c r="T587" s="29"/>
      <c r="W587" s="29"/>
      <c r="Z587" s="29"/>
      <c r="AA587" s="29"/>
      <c r="AC587" s="29"/>
      <c r="AF587" s="29"/>
    </row>
    <row r="588" spans="2:32" ht="16.350000000000001" customHeight="1">
      <c r="B588" s="29"/>
      <c r="K588" s="226"/>
      <c r="M588" s="29"/>
      <c r="Q588" s="29"/>
      <c r="R588" s="410"/>
      <c r="T588" s="29"/>
      <c r="W588" s="29"/>
      <c r="Z588" s="29"/>
      <c r="AA588" s="29"/>
      <c r="AC588" s="29"/>
      <c r="AF588" s="29"/>
    </row>
    <row r="589" spans="2:32" ht="16.350000000000001" customHeight="1">
      <c r="B589" s="29"/>
      <c r="K589" s="226"/>
      <c r="M589" s="29"/>
      <c r="Q589" s="29"/>
      <c r="R589" s="410"/>
      <c r="T589" s="29"/>
      <c r="W589" s="29"/>
      <c r="Z589" s="29"/>
      <c r="AA589" s="29"/>
      <c r="AC589" s="29"/>
      <c r="AF589" s="29"/>
    </row>
    <row r="590" spans="2:32" ht="16.350000000000001" customHeight="1">
      <c r="B590" s="29"/>
      <c r="K590" s="226"/>
      <c r="M590" s="29"/>
      <c r="Q590" s="29"/>
      <c r="R590" s="410"/>
      <c r="T590" s="29"/>
      <c r="W590" s="29"/>
      <c r="Z590" s="29"/>
      <c r="AA590" s="29"/>
      <c r="AC590" s="29"/>
      <c r="AF590" s="29"/>
    </row>
    <row r="591" spans="2:32" ht="16.350000000000001" customHeight="1">
      <c r="B591" s="29"/>
      <c r="K591" s="226"/>
      <c r="M591" s="29"/>
      <c r="Q591" s="29"/>
      <c r="R591" s="410"/>
      <c r="T591" s="29"/>
      <c r="W591" s="29"/>
      <c r="Z591" s="29"/>
      <c r="AA591" s="29"/>
      <c r="AC591" s="29"/>
      <c r="AF591" s="29"/>
    </row>
    <row r="592" spans="2:32" ht="16.350000000000001" customHeight="1">
      <c r="B592" s="29"/>
      <c r="K592" s="226"/>
      <c r="M592" s="29"/>
      <c r="Q592" s="29"/>
      <c r="R592" s="410"/>
      <c r="T592" s="29"/>
      <c r="W592" s="29"/>
      <c r="Z592" s="29"/>
      <c r="AA592" s="29"/>
      <c r="AC592" s="29"/>
      <c r="AF592" s="29"/>
    </row>
    <row r="593" spans="2:32" ht="16.350000000000001" customHeight="1">
      <c r="B593" s="29"/>
      <c r="K593" s="226"/>
      <c r="M593" s="29"/>
      <c r="Q593" s="29"/>
      <c r="R593" s="410"/>
      <c r="T593" s="29"/>
      <c r="W593" s="29"/>
      <c r="Z593" s="29"/>
      <c r="AA593" s="29"/>
      <c r="AC593" s="29"/>
      <c r="AF593" s="29"/>
    </row>
    <row r="594" spans="2:32" ht="16.350000000000001" customHeight="1">
      <c r="B594" s="29"/>
      <c r="K594" s="226"/>
      <c r="M594" s="29"/>
      <c r="Q594" s="29"/>
      <c r="R594" s="410"/>
      <c r="T594" s="29"/>
      <c r="W594" s="29"/>
      <c r="Z594" s="29"/>
      <c r="AA594" s="29"/>
      <c r="AC594" s="29"/>
      <c r="AF594" s="29"/>
    </row>
    <row r="595" spans="2:32" ht="16.350000000000001" customHeight="1">
      <c r="B595" s="29"/>
      <c r="K595" s="226"/>
      <c r="M595" s="29"/>
      <c r="Q595" s="29"/>
      <c r="R595" s="410"/>
      <c r="T595" s="29"/>
      <c r="W595" s="29"/>
      <c r="Z595" s="29"/>
      <c r="AA595" s="29"/>
      <c r="AC595" s="29"/>
      <c r="AF595" s="29"/>
    </row>
    <row r="596" spans="2:32" ht="16.350000000000001" customHeight="1">
      <c r="B596" s="29"/>
      <c r="K596" s="226"/>
      <c r="M596" s="29"/>
      <c r="Q596" s="29"/>
      <c r="R596" s="410"/>
      <c r="T596" s="29"/>
      <c r="W596" s="29"/>
      <c r="Z596" s="29"/>
      <c r="AA596" s="29"/>
      <c r="AC596" s="29"/>
      <c r="AF596" s="29"/>
    </row>
    <row r="597" spans="2:32" ht="16.350000000000001" customHeight="1">
      <c r="B597" s="29"/>
      <c r="K597" s="226"/>
      <c r="M597" s="29"/>
      <c r="Q597" s="29"/>
      <c r="R597" s="410"/>
      <c r="T597" s="29"/>
      <c r="W597" s="29"/>
      <c r="Z597" s="29"/>
      <c r="AA597" s="29"/>
      <c r="AC597" s="29"/>
      <c r="AF597" s="29"/>
    </row>
    <row r="598" spans="2:32" ht="16.350000000000001" customHeight="1">
      <c r="B598" s="29"/>
      <c r="K598" s="226"/>
      <c r="M598" s="29"/>
      <c r="Q598" s="29"/>
      <c r="R598" s="410"/>
      <c r="T598" s="29"/>
      <c r="W598" s="29"/>
      <c r="Z598" s="29"/>
      <c r="AA598" s="29"/>
      <c r="AC598" s="29"/>
      <c r="AF598" s="29"/>
    </row>
    <row r="599" spans="2:32" ht="16.350000000000001" customHeight="1">
      <c r="B599" s="29"/>
      <c r="K599" s="226"/>
      <c r="M599" s="29"/>
      <c r="Q599" s="29"/>
      <c r="R599" s="410"/>
      <c r="T599" s="29"/>
      <c r="W599" s="29"/>
      <c r="Z599" s="29"/>
      <c r="AA599" s="29"/>
      <c r="AC599" s="29"/>
      <c r="AF599" s="29"/>
    </row>
    <row r="600" spans="2:32" ht="16.350000000000001" customHeight="1">
      <c r="B600" s="29"/>
      <c r="K600" s="226"/>
      <c r="M600" s="29"/>
      <c r="Q600" s="29"/>
      <c r="R600" s="410"/>
      <c r="T600" s="29"/>
      <c r="W600" s="29"/>
      <c r="Z600" s="29"/>
      <c r="AA600" s="29"/>
      <c r="AC600" s="29"/>
      <c r="AF600" s="29"/>
    </row>
    <row r="601" spans="2:32" ht="16.350000000000001" customHeight="1">
      <c r="B601" s="29"/>
      <c r="K601" s="226"/>
      <c r="M601" s="29"/>
      <c r="Q601" s="29"/>
      <c r="R601" s="410"/>
      <c r="T601" s="29"/>
      <c r="W601" s="29"/>
      <c r="Z601" s="29"/>
      <c r="AA601" s="29"/>
      <c r="AC601" s="29"/>
      <c r="AF601" s="29"/>
    </row>
    <row r="602" spans="2:32" ht="16.350000000000001" customHeight="1">
      <c r="B602" s="29"/>
      <c r="K602" s="226"/>
      <c r="M602" s="29"/>
      <c r="Q602" s="29"/>
      <c r="R602" s="410"/>
      <c r="T602" s="29"/>
      <c r="W602" s="29"/>
      <c r="Z602" s="29"/>
      <c r="AA602" s="29"/>
      <c r="AC602" s="29"/>
      <c r="AF602" s="29"/>
    </row>
    <row r="603" spans="2:32" ht="16.350000000000001" customHeight="1">
      <c r="B603" s="29"/>
      <c r="K603" s="226"/>
      <c r="M603" s="29"/>
      <c r="Q603" s="29"/>
      <c r="R603" s="410"/>
      <c r="T603" s="29"/>
      <c r="W603" s="29"/>
      <c r="Z603" s="29"/>
      <c r="AA603" s="29"/>
      <c r="AC603" s="29"/>
      <c r="AF603" s="29"/>
    </row>
    <row r="604" spans="2:32" ht="16.350000000000001" customHeight="1">
      <c r="B604" s="29"/>
      <c r="K604" s="226"/>
      <c r="M604" s="29"/>
      <c r="Q604" s="29"/>
      <c r="R604" s="410"/>
      <c r="T604" s="29"/>
      <c r="W604" s="29"/>
      <c r="Z604" s="29"/>
      <c r="AA604" s="29"/>
      <c r="AC604" s="29"/>
      <c r="AF604" s="29"/>
    </row>
    <row r="605" spans="2:32" ht="16.350000000000001" customHeight="1">
      <c r="B605" s="29"/>
      <c r="K605" s="226"/>
      <c r="M605" s="29"/>
      <c r="Q605" s="29"/>
      <c r="R605" s="410"/>
      <c r="T605" s="29"/>
      <c r="W605" s="29"/>
      <c r="Z605" s="29"/>
      <c r="AA605" s="29"/>
      <c r="AC605" s="29"/>
      <c r="AF605" s="29"/>
    </row>
    <row r="606" spans="2:32" ht="16.350000000000001" customHeight="1">
      <c r="B606" s="29"/>
      <c r="K606" s="226"/>
      <c r="M606" s="29"/>
      <c r="Q606" s="29"/>
      <c r="R606" s="410"/>
      <c r="T606" s="29"/>
      <c r="W606" s="29"/>
      <c r="Z606" s="29"/>
      <c r="AA606" s="29"/>
      <c r="AC606" s="29"/>
      <c r="AF606" s="29"/>
    </row>
    <row r="607" spans="2:32" ht="16.350000000000001" customHeight="1">
      <c r="B607" s="29"/>
      <c r="K607" s="226"/>
      <c r="M607" s="29"/>
      <c r="Q607" s="29"/>
      <c r="R607" s="410"/>
      <c r="T607" s="29"/>
      <c r="W607" s="29"/>
      <c r="Z607" s="29"/>
      <c r="AA607" s="29"/>
      <c r="AC607" s="29"/>
      <c r="AF607" s="29"/>
    </row>
    <row r="608" spans="2:32" ht="16.350000000000001" customHeight="1">
      <c r="B608" s="29"/>
      <c r="K608" s="226"/>
      <c r="M608" s="29"/>
      <c r="Q608" s="29"/>
      <c r="R608" s="410"/>
      <c r="T608" s="29"/>
      <c r="W608" s="29"/>
      <c r="Z608" s="29"/>
      <c r="AA608" s="29"/>
      <c r="AC608" s="29"/>
      <c r="AF608" s="29"/>
    </row>
    <row r="609" spans="2:32" ht="16.350000000000001" customHeight="1">
      <c r="B609" s="29"/>
      <c r="K609" s="226"/>
      <c r="M609" s="29"/>
      <c r="Q609" s="29"/>
      <c r="R609" s="410"/>
      <c r="T609" s="29"/>
      <c r="W609" s="29"/>
      <c r="Z609" s="29"/>
      <c r="AA609" s="29"/>
      <c r="AC609" s="29"/>
      <c r="AF609" s="29"/>
    </row>
    <row r="610" spans="2:32" ht="16.350000000000001" customHeight="1">
      <c r="B610" s="29"/>
      <c r="K610" s="226"/>
      <c r="M610" s="29"/>
      <c r="Q610" s="29"/>
      <c r="R610" s="410"/>
      <c r="T610" s="29"/>
      <c r="W610" s="29"/>
      <c r="Z610" s="29"/>
      <c r="AA610" s="29"/>
      <c r="AC610" s="29"/>
      <c r="AF610" s="29"/>
    </row>
    <row r="611" spans="2:32" ht="16.350000000000001" customHeight="1">
      <c r="B611" s="29"/>
      <c r="K611" s="226"/>
      <c r="M611" s="29"/>
      <c r="Q611" s="29"/>
      <c r="R611" s="410"/>
      <c r="T611" s="29"/>
      <c r="W611" s="29"/>
      <c r="Z611" s="29"/>
      <c r="AA611" s="29"/>
      <c r="AC611" s="29"/>
      <c r="AF611" s="29"/>
    </row>
    <row r="612" spans="2:32" ht="16.350000000000001" customHeight="1">
      <c r="B612" s="29"/>
      <c r="K612" s="226"/>
      <c r="M612" s="29"/>
      <c r="Q612" s="29"/>
      <c r="R612" s="410"/>
      <c r="T612" s="29"/>
      <c r="W612" s="29"/>
      <c r="Z612" s="29"/>
      <c r="AA612" s="29"/>
      <c r="AC612" s="29"/>
      <c r="AF612" s="29"/>
    </row>
    <row r="613" spans="2:32" ht="16.350000000000001" customHeight="1">
      <c r="B613" s="29"/>
      <c r="K613" s="226"/>
      <c r="M613" s="29"/>
      <c r="Q613" s="29"/>
      <c r="R613" s="410"/>
      <c r="T613" s="29"/>
      <c r="W613" s="29"/>
      <c r="Z613" s="29"/>
      <c r="AA613" s="29"/>
      <c r="AC613" s="29"/>
      <c r="AF613" s="29"/>
    </row>
    <row r="614" spans="2:32" ht="16.350000000000001" customHeight="1">
      <c r="B614" s="29"/>
      <c r="K614" s="226"/>
      <c r="M614" s="29"/>
      <c r="Q614" s="29"/>
      <c r="R614" s="410"/>
      <c r="T614" s="29"/>
      <c r="W614" s="29"/>
      <c r="Z614" s="29"/>
      <c r="AA614" s="29"/>
      <c r="AC614" s="29"/>
      <c r="AF614" s="29"/>
    </row>
    <row r="615" spans="2:32" ht="16.350000000000001" customHeight="1">
      <c r="B615" s="29"/>
      <c r="K615" s="226"/>
      <c r="M615" s="29"/>
      <c r="Q615" s="29"/>
      <c r="R615" s="410"/>
      <c r="T615" s="29"/>
      <c r="W615" s="29"/>
      <c r="Z615" s="29"/>
      <c r="AA615" s="29"/>
      <c r="AC615" s="29"/>
      <c r="AF615" s="29"/>
    </row>
    <row r="616" spans="2:32" ht="16.350000000000001" customHeight="1">
      <c r="B616" s="29"/>
      <c r="K616" s="226"/>
      <c r="M616" s="29"/>
      <c r="Q616" s="29"/>
      <c r="R616" s="410"/>
      <c r="T616" s="29"/>
      <c r="W616" s="29"/>
      <c r="Z616" s="29"/>
      <c r="AA616" s="29"/>
      <c r="AC616" s="29"/>
      <c r="AF616" s="29"/>
    </row>
    <row r="617" spans="2:32" ht="16.350000000000001" customHeight="1">
      <c r="B617" s="29"/>
      <c r="K617" s="226"/>
      <c r="M617" s="29"/>
      <c r="Q617" s="29"/>
      <c r="R617" s="410"/>
      <c r="T617" s="29"/>
      <c r="W617" s="29"/>
      <c r="Z617" s="29"/>
      <c r="AA617" s="29"/>
      <c r="AC617" s="29"/>
      <c r="AF617" s="29"/>
    </row>
    <row r="618" spans="2:32" ht="16.350000000000001" customHeight="1">
      <c r="B618" s="29"/>
      <c r="K618" s="226"/>
      <c r="M618" s="29"/>
      <c r="Q618" s="29"/>
      <c r="R618" s="410"/>
      <c r="T618" s="29"/>
      <c r="W618" s="29"/>
      <c r="Z618" s="29"/>
      <c r="AA618" s="29"/>
      <c r="AC618" s="29"/>
      <c r="AF618" s="29"/>
    </row>
    <row r="619" spans="2:32" ht="16.350000000000001" customHeight="1">
      <c r="B619" s="29"/>
      <c r="K619" s="226"/>
      <c r="M619" s="29"/>
      <c r="Q619" s="29"/>
      <c r="R619" s="410"/>
      <c r="T619" s="29"/>
      <c r="W619" s="29"/>
      <c r="Z619" s="29"/>
      <c r="AA619" s="29"/>
      <c r="AC619" s="29"/>
      <c r="AF619" s="29"/>
    </row>
    <row r="620" spans="2:32" ht="16.350000000000001" customHeight="1">
      <c r="B620" s="29"/>
      <c r="K620" s="226"/>
      <c r="M620" s="29"/>
      <c r="Q620" s="29"/>
      <c r="R620" s="410"/>
      <c r="T620" s="29"/>
      <c r="W620" s="29"/>
      <c r="Z620" s="29"/>
      <c r="AA620" s="29"/>
      <c r="AC620" s="29"/>
      <c r="AF620" s="29"/>
    </row>
    <row r="621" spans="2:32" ht="16.350000000000001" customHeight="1">
      <c r="B621" s="29"/>
      <c r="K621" s="226"/>
      <c r="M621" s="29"/>
      <c r="Q621" s="29"/>
      <c r="R621" s="410"/>
      <c r="T621" s="29"/>
      <c r="W621" s="29"/>
      <c r="Z621" s="29"/>
      <c r="AA621" s="29"/>
      <c r="AC621" s="29"/>
      <c r="AF621" s="29"/>
    </row>
    <row r="622" spans="2:32" ht="16.350000000000001" customHeight="1">
      <c r="B622" s="29"/>
      <c r="K622" s="226"/>
      <c r="M622" s="29"/>
      <c r="Q622" s="29"/>
      <c r="R622" s="410"/>
      <c r="T622" s="29"/>
      <c r="W622" s="29"/>
      <c r="Z622" s="29"/>
      <c r="AA622" s="29"/>
      <c r="AC622" s="29"/>
      <c r="AF622" s="29"/>
    </row>
    <row r="623" spans="2:32" ht="16.350000000000001" customHeight="1">
      <c r="B623" s="29"/>
      <c r="K623" s="226"/>
      <c r="M623" s="29"/>
      <c r="Q623" s="29"/>
      <c r="R623" s="410"/>
      <c r="T623" s="29"/>
      <c r="W623" s="29"/>
      <c r="Z623" s="29"/>
      <c r="AA623" s="29"/>
      <c r="AC623" s="29"/>
      <c r="AF623" s="29"/>
    </row>
    <row r="624" spans="2:32" ht="16.350000000000001" customHeight="1">
      <c r="B624" s="29"/>
      <c r="K624" s="226"/>
      <c r="M624" s="29"/>
      <c r="Q624" s="29"/>
      <c r="R624" s="410"/>
      <c r="T624" s="29"/>
      <c r="W624" s="29"/>
      <c r="Z624" s="29"/>
      <c r="AA624" s="29"/>
      <c r="AC624" s="29"/>
      <c r="AF624" s="29"/>
    </row>
    <row r="625" spans="2:32" ht="16.350000000000001" customHeight="1">
      <c r="B625" s="29"/>
      <c r="K625" s="226"/>
      <c r="M625" s="29"/>
      <c r="Q625" s="29"/>
      <c r="R625" s="410"/>
      <c r="T625" s="29"/>
      <c r="W625" s="29"/>
      <c r="Z625" s="29"/>
      <c r="AA625" s="29"/>
      <c r="AC625" s="29"/>
      <c r="AF625" s="29"/>
    </row>
    <row r="626" spans="2:32" ht="16.350000000000001" customHeight="1">
      <c r="B626" s="29"/>
      <c r="K626" s="226"/>
      <c r="M626" s="29"/>
      <c r="Q626" s="29"/>
      <c r="R626" s="410"/>
      <c r="T626" s="29"/>
      <c r="W626" s="29"/>
      <c r="Z626" s="29"/>
      <c r="AA626" s="29"/>
      <c r="AC626" s="29"/>
      <c r="AF626" s="29"/>
    </row>
    <row r="627" spans="2:32" ht="16.350000000000001" customHeight="1">
      <c r="B627" s="29"/>
      <c r="K627" s="226"/>
      <c r="M627" s="29"/>
      <c r="Q627" s="29"/>
      <c r="R627" s="410"/>
      <c r="T627" s="29"/>
      <c r="W627" s="29"/>
      <c r="Z627" s="29"/>
      <c r="AA627" s="29"/>
      <c r="AC627" s="29"/>
      <c r="AF627" s="29"/>
    </row>
    <row r="628" spans="2:32" ht="16.350000000000001" customHeight="1">
      <c r="B628" s="29"/>
      <c r="K628" s="226"/>
      <c r="M628" s="29"/>
      <c r="Q628" s="29"/>
      <c r="R628" s="410"/>
      <c r="T628" s="29"/>
      <c r="W628" s="29"/>
      <c r="Z628" s="29"/>
      <c r="AA628" s="29"/>
      <c r="AC628" s="29"/>
      <c r="AF628" s="29"/>
    </row>
    <row r="629" spans="2:32" ht="16.350000000000001" customHeight="1">
      <c r="B629" s="29"/>
      <c r="K629" s="226"/>
      <c r="M629" s="29"/>
      <c r="Q629" s="29"/>
      <c r="R629" s="410"/>
      <c r="T629" s="29"/>
      <c r="W629" s="29"/>
      <c r="Z629" s="29"/>
      <c r="AA629" s="29"/>
      <c r="AC629" s="29"/>
      <c r="AF629" s="29"/>
    </row>
    <row r="630" spans="2:32" ht="16.350000000000001" customHeight="1">
      <c r="B630" s="29"/>
      <c r="K630" s="226"/>
      <c r="M630" s="29"/>
      <c r="Q630" s="29"/>
      <c r="R630" s="410"/>
      <c r="T630" s="29"/>
      <c r="W630" s="29"/>
      <c r="Z630" s="29"/>
      <c r="AA630" s="29"/>
      <c r="AC630" s="29"/>
      <c r="AF630" s="29"/>
    </row>
    <row r="631" spans="2:32" ht="16.350000000000001" customHeight="1">
      <c r="B631" s="29"/>
      <c r="K631" s="226"/>
      <c r="M631" s="29"/>
      <c r="Q631" s="29"/>
      <c r="R631" s="410"/>
      <c r="T631" s="29"/>
      <c r="W631" s="29"/>
      <c r="Z631" s="29"/>
      <c r="AA631" s="29"/>
      <c r="AC631" s="29"/>
      <c r="AF631" s="29"/>
    </row>
    <row r="632" spans="2:32" ht="16.350000000000001" customHeight="1">
      <c r="B632" s="29"/>
      <c r="K632" s="226"/>
      <c r="M632" s="29"/>
      <c r="Q632" s="29"/>
      <c r="R632" s="410"/>
      <c r="T632" s="29"/>
      <c r="W632" s="29"/>
      <c r="Z632" s="29"/>
      <c r="AA632" s="29"/>
      <c r="AC632" s="29"/>
      <c r="AF632" s="29"/>
    </row>
    <row r="633" spans="2:32" ht="16.350000000000001" customHeight="1">
      <c r="B633" s="29"/>
      <c r="K633" s="226"/>
      <c r="M633" s="29"/>
      <c r="Q633" s="29"/>
      <c r="R633" s="410"/>
      <c r="T633" s="29"/>
      <c r="W633" s="29"/>
      <c r="Z633" s="29"/>
      <c r="AA633" s="29"/>
      <c r="AC633" s="29"/>
      <c r="AF633" s="29"/>
    </row>
    <row r="634" spans="2:32" ht="16.350000000000001" customHeight="1">
      <c r="B634" s="29"/>
      <c r="K634" s="226"/>
      <c r="M634" s="29"/>
      <c r="Q634" s="29"/>
      <c r="R634" s="410"/>
      <c r="T634" s="29"/>
      <c r="W634" s="29"/>
      <c r="Z634" s="29"/>
      <c r="AA634" s="29"/>
      <c r="AC634" s="29"/>
      <c r="AF634" s="29"/>
    </row>
    <row r="635" spans="2:32" ht="16.350000000000001" customHeight="1">
      <c r="B635" s="29"/>
      <c r="K635" s="226"/>
      <c r="M635" s="29"/>
      <c r="Q635" s="29"/>
      <c r="R635" s="410"/>
      <c r="T635" s="29"/>
      <c r="W635" s="29"/>
      <c r="Z635" s="29"/>
      <c r="AA635" s="29"/>
      <c r="AC635" s="29"/>
      <c r="AF635" s="29"/>
    </row>
    <row r="636" spans="2:32" ht="16.350000000000001" customHeight="1">
      <c r="B636" s="29"/>
      <c r="K636" s="226"/>
      <c r="M636" s="29"/>
      <c r="Q636" s="29"/>
      <c r="R636" s="410"/>
      <c r="T636" s="29"/>
      <c r="W636" s="29"/>
      <c r="Z636" s="29"/>
      <c r="AA636" s="29"/>
      <c r="AC636" s="29"/>
      <c r="AF636" s="29"/>
    </row>
    <row r="637" spans="2:32" ht="16.350000000000001" customHeight="1">
      <c r="B637" s="29"/>
      <c r="K637" s="226"/>
      <c r="M637" s="29"/>
      <c r="Q637" s="29"/>
      <c r="R637" s="410"/>
      <c r="T637" s="29"/>
      <c r="W637" s="29"/>
      <c r="Z637" s="29"/>
      <c r="AA637" s="29"/>
      <c r="AC637" s="29"/>
      <c r="AF637" s="29"/>
    </row>
    <row r="638" spans="2:32" ht="16.350000000000001" customHeight="1">
      <c r="B638" s="29"/>
      <c r="K638" s="226"/>
      <c r="M638" s="29"/>
      <c r="Q638" s="29"/>
      <c r="R638" s="410"/>
      <c r="T638" s="29"/>
      <c r="W638" s="29"/>
      <c r="Z638" s="29"/>
      <c r="AA638" s="29"/>
      <c r="AC638" s="29"/>
      <c r="AF638" s="29"/>
    </row>
    <row r="639" spans="2:32" ht="16.350000000000001" customHeight="1">
      <c r="B639" s="29"/>
      <c r="K639" s="226"/>
      <c r="M639" s="29"/>
      <c r="Q639" s="29"/>
      <c r="R639" s="410"/>
      <c r="T639" s="29"/>
      <c r="W639" s="29"/>
      <c r="Z639" s="29"/>
      <c r="AA639" s="29"/>
      <c r="AC639" s="29"/>
      <c r="AF639" s="29"/>
    </row>
    <row r="640" spans="2:32" ht="16.350000000000001" customHeight="1">
      <c r="B640" s="29"/>
      <c r="K640" s="226"/>
      <c r="M640" s="29"/>
      <c r="Q640" s="29"/>
      <c r="R640" s="410"/>
      <c r="T640" s="29"/>
      <c r="W640" s="29"/>
      <c r="Z640" s="29"/>
      <c r="AA640" s="29"/>
      <c r="AC640" s="29"/>
      <c r="AF640" s="29"/>
    </row>
    <row r="641" spans="2:32" ht="16.350000000000001" customHeight="1">
      <c r="B641" s="29"/>
      <c r="K641" s="226"/>
      <c r="M641" s="29"/>
      <c r="Q641" s="29"/>
      <c r="R641" s="410"/>
      <c r="T641" s="29"/>
      <c r="W641" s="29"/>
      <c r="Z641" s="29"/>
      <c r="AA641" s="29"/>
      <c r="AC641" s="29"/>
      <c r="AF641" s="29"/>
    </row>
    <row r="642" spans="2:32" ht="16.350000000000001" customHeight="1">
      <c r="B642" s="29"/>
      <c r="K642" s="226"/>
      <c r="M642" s="29"/>
      <c r="Q642" s="29"/>
      <c r="R642" s="410"/>
      <c r="T642" s="29"/>
      <c r="W642" s="29"/>
      <c r="Z642" s="29"/>
      <c r="AA642" s="29"/>
      <c r="AC642" s="29"/>
      <c r="AF642" s="29"/>
    </row>
    <row r="643" spans="2:32" ht="16.350000000000001" customHeight="1">
      <c r="B643" s="29"/>
      <c r="K643" s="226"/>
      <c r="M643" s="29"/>
      <c r="Q643" s="29"/>
      <c r="R643" s="410"/>
      <c r="T643" s="29"/>
      <c r="W643" s="29"/>
      <c r="Z643" s="29"/>
      <c r="AA643" s="29"/>
      <c r="AC643" s="29"/>
      <c r="AF643" s="29"/>
    </row>
    <row r="644" spans="2:32" ht="16.350000000000001" customHeight="1">
      <c r="B644" s="29"/>
      <c r="K644" s="226"/>
      <c r="M644" s="29"/>
      <c r="Q644" s="29"/>
      <c r="R644" s="410"/>
      <c r="T644" s="29"/>
      <c r="W644" s="29"/>
      <c r="Z644" s="29"/>
      <c r="AA644" s="29"/>
      <c r="AC644" s="29"/>
      <c r="AF644" s="29"/>
    </row>
    <row r="645" spans="2:32" ht="16.350000000000001" customHeight="1">
      <c r="B645" s="29"/>
      <c r="K645" s="226"/>
      <c r="M645" s="29"/>
      <c r="Q645" s="29"/>
      <c r="R645" s="410"/>
      <c r="T645" s="29"/>
      <c r="W645" s="29"/>
      <c r="Z645" s="29"/>
      <c r="AA645" s="29"/>
      <c r="AC645" s="29"/>
      <c r="AF645" s="29"/>
    </row>
  </sheetData>
  <mergeCells count="57">
    <mergeCell ref="R362:X362"/>
    <mergeCell ref="R364:X364"/>
    <mergeCell ref="R328:X328"/>
    <mergeCell ref="R335:X335"/>
    <mergeCell ref="R351:X351"/>
    <mergeCell ref="R325:W325"/>
    <mergeCell ref="W355:X355"/>
    <mergeCell ref="A1:B1"/>
    <mergeCell ref="D1:H1"/>
    <mergeCell ref="I1:J1"/>
    <mergeCell ref="A2:B3"/>
    <mergeCell ref="C2:C3"/>
    <mergeCell ref="D2:D3"/>
    <mergeCell ref="E2:E3"/>
    <mergeCell ref="F2:F3"/>
    <mergeCell ref="G2:G3"/>
    <mergeCell ref="H2:H3"/>
    <mergeCell ref="R2:Z2"/>
    <mergeCell ref="B306:H306"/>
    <mergeCell ref="I2:I3"/>
    <mergeCell ref="K2:M3"/>
    <mergeCell ref="N2:P3"/>
    <mergeCell ref="Q2:Q3"/>
    <mergeCell ref="AD3:AF3"/>
    <mergeCell ref="B4:G4"/>
    <mergeCell ref="R5:AF5"/>
    <mergeCell ref="AA2:AF2"/>
    <mergeCell ref="R3:T3"/>
    <mergeCell ref="U3:W3"/>
    <mergeCell ref="X3:Z3"/>
    <mergeCell ref="AA3:AC3"/>
    <mergeCell ref="K6:M6"/>
    <mergeCell ref="N6:P6"/>
    <mergeCell ref="B308:H309"/>
    <mergeCell ref="I308:I309"/>
    <mergeCell ref="B311:D311"/>
    <mergeCell ref="B312:B313"/>
    <mergeCell ref="B314:B315"/>
    <mergeCell ref="E311:G311"/>
    <mergeCell ref="B355:D355"/>
    <mergeCell ref="B351:D351"/>
    <mergeCell ref="B352:B353"/>
    <mergeCell ref="B318:D318"/>
    <mergeCell ref="B319:B320"/>
    <mergeCell ref="B321:B322"/>
    <mergeCell ref="C321:C322"/>
    <mergeCell ref="B316:B317"/>
    <mergeCell ref="C316:C317"/>
    <mergeCell ref="B362:D362"/>
    <mergeCell ref="B364:D364"/>
    <mergeCell ref="A369:J369"/>
    <mergeCell ref="B323:D323"/>
    <mergeCell ref="B325:D325"/>
    <mergeCell ref="B328:D328"/>
    <mergeCell ref="B335:D335"/>
    <mergeCell ref="B341:D341"/>
    <mergeCell ref="B350:J350"/>
  </mergeCells>
  <phoneticPr fontId="8"/>
  <pageMargins left="0.70000000000000007" right="0.70000000000000007" top="1.1437007874015745" bottom="1.1437007874015745" header="0.74999999999999989" footer="0.74999999999999989"/>
  <pageSetup paperSize="9" scale="63"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4B739-5947-41C5-AF1B-8DD4CE142DBB}">
  <dimension ref="A1:ALY130"/>
  <sheetViews>
    <sheetView workbookViewId="0">
      <selection activeCell="Q28" sqref="Q28"/>
    </sheetView>
  </sheetViews>
  <sheetFormatPr defaultRowHeight="14.25"/>
  <cols>
    <col min="1" max="1" width="7.625" style="227" customWidth="1"/>
    <col min="2" max="2" width="33.75" style="227" customWidth="1"/>
    <col min="3" max="3" width="15.375" style="227" customWidth="1"/>
    <col min="4" max="4" width="6" style="344" customWidth="1"/>
    <col min="5" max="5" width="7.625" style="350" customWidth="1"/>
    <col min="6" max="6" width="4.75" style="348" customWidth="1"/>
    <col min="7" max="7" width="7.625" style="229" customWidth="1"/>
    <col min="8" max="8" width="9.375" style="229" customWidth="1"/>
    <col min="9" max="9" width="7.625" style="228" customWidth="1"/>
    <col min="10" max="1013" width="7.625" style="227" customWidth="1"/>
  </cols>
  <sheetData>
    <row r="1" spans="1:8">
      <c r="A1" s="227" t="s">
        <v>570</v>
      </c>
    </row>
    <row r="2" spans="1:8">
      <c r="A2" s="227" t="s">
        <v>571</v>
      </c>
    </row>
    <row r="3" spans="1:8">
      <c r="B3" s="227" t="s">
        <v>572</v>
      </c>
    </row>
    <row r="4" spans="1:8">
      <c r="B4" s="227" t="s">
        <v>573</v>
      </c>
    </row>
    <row r="5" spans="1:8" ht="15.75" customHeight="1">
      <c r="B5" s="227" t="s">
        <v>574</v>
      </c>
    </row>
    <row r="6" spans="1:8" ht="17.25" customHeight="1">
      <c r="B6" s="227" t="s">
        <v>575</v>
      </c>
    </row>
    <row r="7" spans="1:8" ht="17.25" customHeight="1"/>
    <row r="8" spans="1:8" ht="15" customHeight="1">
      <c r="B8" s="1055" t="s">
        <v>576</v>
      </c>
      <c r="C8" s="1055"/>
      <c r="D8" s="1055"/>
      <c r="E8" s="1055"/>
      <c r="F8" s="1055"/>
      <c r="G8" s="1055"/>
      <c r="H8" s="1055"/>
    </row>
    <row r="9" spans="1:8" ht="15" customHeight="1">
      <c r="B9" s="230" t="s">
        <v>346</v>
      </c>
      <c r="C9" s="231"/>
      <c r="D9" s="345" t="s">
        <v>349</v>
      </c>
      <c r="E9" s="351" t="s">
        <v>811</v>
      </c>
      <c r="F9" s="232"/>
      <c r="G9" s="233" t="s">
        <v>270</v>
      </c>
      <c r="H9" s="233" t="s">
        <v>258</v>
      </c>
    </row>
    <row r="10" spans="1:8" ht="15" customHeight="1">
      <c r="B10" s="235" t="s">
        <v>580</v>
      </c>
      <c r="C10" s="236" t="s">
        <v>810</v>
      </c>
      <c r="D10" s="346">
        <v>62</v>
      </c>
      <c r="E10" s="352">
        <v>292</v>
      </c>
      <c r="F10" s="234" t="s">
        <v>814</v>
      </c>
      <c r="G10" s="237">
        <v>850</v>
      </c>
      <c r="H10" s="237">
        <f t="shared" ref="H10:H39" si="0">SUM(E10*G10)</f>
        <v>248200</v>
      </c>
    </row>
    <row r="11" spans="1:8" ht="15" customHeight="1">
      <c r="B11" s="235" t="s">
        <v>350</v>
      </c>
      <c r="C11" s="236" t="s">
        <v>351</v>
      </c>
      <c r="D11" s="346">
        <v>34</v>
      </c>
      <c r="E11" s="352">
        <v>124.6</v>
      </c>
      <c r="F11" s="234" t="s">
        <v>812</v>
      </c>
      <c r="G11" s="237">
        <v>2450</v>
      </c>
      <c r="H11" s="237">
        <f t="shared" si="0"/>
        <v>305270</v>
      </c>
    </row>
    <row r="12" spans="1:8" ht="15" customHeight="1">
      <c r="B12" s="238" t="s">
        <v>352</v>
      </c>
      <c r="C12" s="236" t="s">
        <v>353</v>
      </c>
      <c r="D12" s="346">
        <v>3</v>
      </c>
      <c r="E12" s="352">
        <v>13</v>
      </c>
      <c r="F12" s="234" t="s">
        <v>812</v>
      </c>
      <c r="G12" s="237">
        <v>2540</v>
      </c>
      <c r="H12" s="237">
        <f t="shared" si="0"/>
        <v>33020</v>
      </c>
    </row>
    <row r="13" spans="1:8" ht="15" customHeight="1">
      <c r="B13" s="238" t="s">
        <v>352</v>
      </c>
      <c r="C13" s="236" t="s">
        <v>354</v>
      </c>
      <c r="D13" s="346">
        <v>10</v>
      </c>
      <c r="E13" s="352">
        <v>58.2</v>
      </c>
      <c r="F13" s="234" t="s">
        <v>812</v>
      </c>
      <c r="G13" s="237">
        <v>2540</v>
      </c>
      <c r="H13" s="237">
        <f t="shared" si="0"/>
        <v>147828</v>
      </c>
    </row>
    <row r="14" spans="1:8" ht="15" customHeight="1">
      <c r="B14" s="238" t="s">
        <v>352</v>
      </c>
      <c r="C14" s="236" t="s">
        <v>355</v>
      </c>
      <c r="D14" s="346">
        <v>17</v>
      </c>
      <c r="E14" s="352">
        <v>119.6</v>
      </c>
      <c r="F14" s="234" t="s">
        <v>812</v>
      </c>
      <c r="G14" s="237">
        <v>2540</v>
      </c>
      <c r="H14" s="237">
        <f t="shared" si="0"/>
        <v>303784</v>
      </c>
    </row>
    <row r="15" spans="1:8" ht="15" customHeight="1">
      <c r="B15" s="235" t="s">
        <v>356</v>
      </c>
      <c r="C15" s="236" t="s">
        <v>357</v>
      </c>
      <c r="D15" s="346">
        <v>20</v>
      </c>
      <c r="E15" s="352">
        <v>75.5</v>
      </c>
      <c r="F15" s="234" t="s">
        <v>812</v>
      </c>
      <c r="G15" s="237">
        <v>2540</v>
      </c>
      <c r="H15" s="237">
        <f t="shared" si="0"/>
        <v>191770</v>
      </c>
    </row>
    <row r="16" spans="1:8" ht="15" customHeight="1">
      <c r="B16" s="239" t="s">
        <v>352</v>
      </c>
      <c r="C16" s="236" t="s">
        <v>358</v>
      </c>
      <c r="D16" s="346">
        <v>60</v>
      </c>
      <c r="E16" s="352">
        <v>447.3</v>
      </c>
      <c r="F16" s="234" t="s">
        <v>812</v>
      </c>
      <c r="G16" s="237">
        <v>2540</v>
      </c>
      <c r="H16" s="237">
        <f t="shared" si="0"/>
        <v>1136142</v>
      </c>
    </row>
    <row r="17" spans="2:8" ht="15" customHeight="1">
      <c r="B17" s="239" t="s">
        <v>352</v>
      </c>
      <c r="C17" s="236" t="s">
        <v>359</v>
      </c>
      <c r="D17" s="346">
        <v>2</v>
      </c>
      <c r="E17" s="352">
        <v>14.5</v>
      </c>
      <c r="F17" s="234" t="s">
        <v>812</v>
      </c>
      <c r="G17" s="237">
        <v>2540</v>
      </c>
      <c r="H17" s="237">
        <f t="shared" si="0"/>
        <v>36830</v>
      </c>
    </row>
    <row r="18" spans="2:8" ht="14.25" customHeight="1">
      <c r="B18" s="235" t="s">
        <v>360</v>
      </c>
      <c r="C18" s="236" t="s">
        <v>361</v>
      </c>
      <c r="D18" s="346">
        <v>62</v>
      </c>
      <c r="E18" s="352">
        <v>155.30000000000001</v>
      </c>
      <c r="F18" s="234" t="s">
        <v>812</v>
      </c>
      <c r="G18" s="237">
        <v>2700</v>
      </c>
      <c r="H18" s="237">
        <f t="shared" si="0"/>
        <v>419310.00000000006</v>
      </c>
    </row>
    <row r="19" spans="2:8" ht="15" customHeight="1">
      <c r="B19" s="235" t="s">
        <v>362</v>
      </c>
      <c r="C19" s="236"/>
      <c r="D19" s="346">
        <v>62</v>
      </c>
      <c r="E19" s="352">
        <v>62</v>
      </c>
      <c r="F19" s="234" t="s">
        <v>813</v>
      </c>
      <c r="G19" s="237">
        <v>1950</v>
      </c>
      <c r="H19" s="237">
        <f t="shared" si="0"/>
        <v>120900</v>
      </c>
    </row>
    <row r="20" spans="2:8" ht="15" customHeight="1">
      <c r="B20" s="235" t="s">
        <v>363</v>
      </c>
      <c r="C20" s="236" t="s">
        <v>364</v>
      </c>
      <c r="D20" s="346">
        <v>48</v>
      </c>
      <c r="E20" s="352">
        <v>2380.8000000000002</v>
      </c>
      <c r="F20" s="234" t="s">
        <v>814</v>
      </c>
      <c r="G20" s="237">
        <v>850</v>
      </c>
      <c r="H20" s="237">
        <f t="shared" si="0"/>
        <v>2023680.0000000002</v>
      </c>
    </row>
    <row r="21" spans="2:8" ht="15" customHeight="1">
      <c r="B21" s="239" t="s">
        <v>352</v>
      </c>
      <c r="C21" s="236" t="s">
        <v>365</v>
      </c>
      <c r="D21" s="346">
        <v>12</v>
      </c>
      <c r="E21" s="352">
        <v>408</v>
      </c>
      <c r="F21" s="234" t="s">
        <v>814</v>
      </c>
      <c r="G21" s="237">
        <v>850</v>
      </c>
      <c r="H21" s="237">
        <f t="shared" si="0"/>
        <v>346800</v>
      </c>
    </row>
    <row r="22" spans="2:8" ht="15" customHeight="1">
      <c r="B22" s="235" t="s">
        <v>366</v>
      </c>
      <c r="C22" s="236" t="s">
        <v>367</v>
      </c>
      <c r="D22" s="346">
        <v>16</v>
      </c>
      <c r="E22" s="352">
        <v>75.5</v>
      </c>
      <c r="F22" s="234" t="s">
        <v>812</v>
      </c>
      <c r="G22" s="237">
        <v>2540</v>
      </c>
      <c r="H22" s="237">
        <f t="shared" si="0"/>
        <v>191770</v>
      </c>
    </row>
    <row r="23" spans="2:8" ht="15" customHeight="1">
      <c r="B23" s="235" t="s">
        <v>368</v>
      </c>
      <c r="C23" s="236" t="s">
        <v>369</v>
      </c>
      <c r="D23" s="346">
        <v>10</v>
      </c>
      <c r="E23" s="352">
        <v>8.8000000000000007</v>
      </c>
      <c r="F23" s="234" t="s">
        <v>812</v>
      </c>
      <c r="G23" s="237">
        <v>2540</v>
      </c>
      <c r="H23" s="237">
        <f t="shared" si="0"/>
        <v>22352</v>
      </c>
    </row>
    <row r="24" spans="2:8" ht="15" customHeight="1">
      <c r="B24" s="235" t="s">
        <v>370</v>
      </c>
      <c r="C24" s="236" t="s">
        <v>371</v>
      </c>
      <c r="D24" s="346">
        <v>5</v>
      </c>
      <c r="E24" s="352">
        <v>6.9</v>
      </c>
      <c r="F24" s="234" t="s">
        <v>812</v>
      </c>
      <c r="G24" s="237">
        <v>2700</v>
      </c>
      <c r="H24" s="237">
        <f t="shared" si="0"/>
        <v>18630</v>
      </c>
    </row>
    <row r="25" spans="2:8" ht="27.75" customHeight="1">
      <c r="B25" s="235" t="s">
        <v>581</v>
      </c>
      <c r="C25" s="236" t="s">
        <v>373</v>
      </c>
      <c r="D25" s="346">
        <v>1</v>
      </c>
      <c r="E25" s="352">
        <v>0.38</v>
      </c>
      <c r="F25" s="234" t="s">
        <v>812</v>
      </c>
      <c r="G25" s="237">
        <v>30000</v>
      </c>
      <c r="H25" s="237">
        <f t="shared" si="0"/>
        <v>11400</v>
      </c>
    </row>
    <row r="26" spans="2:8" ht="15" customHeight="1">
      <c r="B26" s="235" t="s">
        <v>374</v>
      </c>
      <c r="C26" s="236" t="s">
        <v>375</v>
      </c>
      <c r="D26" s="346">
        <v>4</v>
      </c>
      <c r="E26" s="352">
        <v>8</v>
      </c>
      <c r="F26" s="234" t="s">
        <v>812</v>
      </c>
      <c r="G26" s="237">
        <v>2700</v>
      </c>
      <c r="H26" s="237">
        <f t="shared" si="0"/>
        <v>21600</v>
      </c>
    </row>
    <row r="27" spans="2:8" ht="15" customHeight="1">
      <c r="B27" s="235" t="s">
        <v>376</v>
      </c>
      <c r="C27" s="236" t="s">
        <v>582</v>
      </c>
      <c r="D27" s="346">
        <v>4</v>
      </c>
      <c r="E27" s="352">
        <v>6.3</v>
      </c>
      <c r="F27" s="234" t="s">
        <v>812</v>
      </c>
      <c r="G27" s="237">
        <v>2700</v>
      </c>
      <c r="H27" s="237">
        <f t="shared" si="0"/>
        <v>17010</v>
      </c>
    </row>
    <row r="28" spans="2:8" ht="15" customHeight="1">
      <c r="B28" s="235" t="s">
        <v>583</v>
      </c>
      <c r="C28" s="236" t="s">
        <v>379</v>
      </c>
      <c r="D28" s="346">
        <v>1</v>
      </c>
      <c r="E28" s="352">
        <v>6.5</v>
      </c>
      <c r="F28" s="234" t="s">
        <v>812</v>
      </c>
      <c r="G28" s="237">
        <v>2540</v>
      </c>
      <c r="H28" s="237">
        <f t="shared" si="0"/>
        <v>16510</v>
      </c>
    </row>
    <row r="29" spans="2:8" ht="15" customHeight="1">
      <c r="B29" s="235" t="s">
        <v>380</v>
      </c>
      <c r="C29" s="236" t="s">
        <v>381</v>
      </c>
      <c r="D29" s="346">
        <v>1</v>
      </c>
      <c r="E29" s="352">
        <v>5.2</v>
      </c>
      <c r="F29" s="234" t="s">
        <v>812</v>
      </c>
      <c r="G29" s="237">
        <v>2540</v>
      </c>
      <c r="H29" s="237">
        <f t="shared" si="0"/>
        <v>13208</v>
      </c>
    </row>
    <row r="30" spans="2:8" ht="15" customHeight="1">
      <c r="B30" s="235" t="s">
        <v>382</v>
      </c>
      <c r="C30" s="236" t="s">
        <v>383</v>
      </c>
      <c r="D30" s="346">
        <v>1</v>
      </c>
      <c r="E30" s="352">
        <v>4.0999999999999996</v>
      </c>
      <c r="F30" s="234" t="s">
        <v>812</v>
      </c>
      <c r="G30" s="237">
        <v>2540</v>
      </c>
      <c r="H30" s="237">
        <f t="shared" si="0"/>
        <v>10414</v>
      </c>
    </row>
    <row r="31" spans="2:8" ht="15" customHeight="1">
      <c r="B31" s="235" t="s">
        <v>384</v>
      </c>
      <c r="C31" s="236" t="s">
        <v>385</v>
      </c>
      <c r="D31" s="346">
        <v>1</v>
      </c>
      <c r="E31" s="352">
        <v>0.5</v>
      </c>
      <c r="F31" s="234" t="s">
        <v>812</v>
      </c>
      <c r="G31" s="237">
        <v>30000</v>
      </c>
      <c r="H31" s="237">
        <f t="shared" si="0"/>
        <v>15000</v>
      </c>
    </row>
    <row r="32" spans="2:8" ht="15" customHeight="1">
      <c r="B32" s="235" t="s">
        <v>386</v>
      </c>
      <c r="C32" s="236" t="s">
        <v>387</v>
      </c>
      <c r="D32" s="346">
        <v>1</v>
      </c>
      <c r="E32" s="352">
        <v>2.2000000000000002</v>
      </c>
      <c r="F32" s="234" t="s">
        <v>812</v>
      </c>
      <c r="G32" s="237">
        <v>2540</v>
      </c>
      <c r="H32" s="237">
        <f t="shared" si="0"/>
        <v>5588</v>
      </c>
    </row>
    <row r="33" spans="2:8" ht="15" customHeight="1">
      <c r="B33" s="235" t="s">
        <v>388</v>
      </c>
      <c r="C33" s="236" t="s">
        <v>389</v>
      </c>
      <c r="D33" s="346">
        <v>1</v>
      </c>
      <c r="E33" s="352">
        <v>1.3</v>
      </c>
      <c r="F33" s="234" t="s">
        <v>812</v>
      </c>
      <c r="G33" s="237">
        <v>2540</v>
      </c>
      <c r="H33" s="237">
        <f t="shared" si="0"/>
        <v>3302</v>
      </c>
    </row>
    <row r="34" spans="2:8" ht="15" customHeight="1">
      <c r="B34" s="235" t="s">
        <v>390</v>
      </c>
      <c r="C34" s="236" t="s">
        <v>391</v>
      </c>
      <c r="D34" s="346">
        <v>1</v>
      </c>
      <c r="E34" s="352">
        <v>5.4</v>
      </c>
      <c r="F34" s="234" t="s">
        <v>812</v>
      </c>
      <c r="G34" s="237">
        <v>2540</v>
      </c>
      <c r="H34" s="237">
        <f t="shared" si="0"/>
        <v>13716</v>
      </c>
    </row>
    <row r="35" spans="2:8" ht="15" customHeight="1">
      <c r="B35" s="235" t="s">
        <v>392</v>
      </c>
      <c r="C35" s="236" t="s">
        <v>393</v>
      </c>
      <c r="D35" s="346">
        <v>1</v>
      </c>
      <c r="E35" s="352">
        <v>1.3</v>
      </c>
      <c r="F35" s="234" t="s">
        <v>812</v>
      </c>
      <c r="G35" s="237">
        <v>2540</v>
      </c>
      <c r="H35" s="237">
        <f t="shared" si="0"/>
        <v>3302</v>
      </c>
    </row>
    <row r="36" spans="2:8" ht="15" customHeight="1">
      <c r="B36" s="235" t="s">
        <v>394</v>
      </c>
      <c r="C36" s="236" t="s">
        <v>395</v>
      </c>
      <c r="D36" s="346">
        <v>1</v>
      </c>
      <c r="E36" s="352">
        <v>2.2000000000000002</v>
      </c>
      <c r="F36" s="234" t="s">
        <v>812</v>
      </c>
      <c r="G36" s="237">
        <v>2540</v>
      </c>
      <c r="H36" s="237">
        <f t="shared" si="0"/>
        <v>5588</v>
      </c>
    </row>
    <row r="37" spans="2:8" ht="15" customHeight="1">
      <c r="B37" s="235" t="s">
        <v>396</v>
      </c>
      <c r="C37" s="236" t="s">
        <v>397</v>
      </c>
      <c r="D37" s="346">
        <v>1</v>
      </c>
      <c r="E37" s="352">
        <v>2.5</v>
      </c>
      <c r="F37" s="234" t="s">
        <v>812</v>
      </c>
      <c r="G37" s="237">
        <v>2540</v>
      </c>
      <c r="H37" s="237">
        <f t="shared" si="0"/>
        <v>6350</v>
      </c>
    </row>
    <row r="38" spans="2:8" ht="15" customHeight="1">
      <c r="B38" s="235" t="s">
        <v>398</v>
      </c>
      <c r="C38" s="236" t="s">
        <v>389</v>
      </c>
      <c r="D38" s="346">
        <v>1</v>
      </c>
      <c r="E38" s="352">
        <v>2.2999999999999998</v>
      </c>
      <c r="F38" s="234" t="s">
        <v>812</v>
      </c>
      <c r="G38" s="237">
        <v>2540</v>
      </c>
      <c r="H38" s="237">
        <f t="shared" si="0"/>
        <v>5842</v>
      </c>
    </row>
    <row r="39" spans="2:8" ht="15" customHeight="1">
      <c r="B39" s="235" t="s">
        <v>399</v>
      </c>
      <c r="C39" s="236" t="s">
        <v>400</v>
      </c>
      <c r="D39" s="346">
        <v>2</v>
      </c>
      <c r="E39" s="352">
        <v>10.4</v>
      </c>
      <c r="F39" s="234" t="s">
        <v>812</v>
      </c>
      <c r="G39" s="237">
        <v>2540</v>
      </c>
      <c r="H39" s="237">
        <f t="shared" si="0"/>
        <v>26416</v>
      </c>
    </row>
    <row r="40" spans="2:8" ht="15" customHeight="1">
      <c r="B40" s="240"/>
      <c r="C40" s="241"/>
      <c r="D40" s="347"/>
      <c r="E40" s="353"/>
      <c r="F40" s="349"/>
      <c r="G40" s="242"/>
      <c r="H40" s="242">
        <f>SUM(H10:H39)</f>
        <v>5721532</v>
      </c>
    </row>
    <row r="41" spans="2:8" ht="15" customHeight="1">
      <c r="B41" s="1055" t="s">
        <v>577</v>
      </c>
      <c r="C41" s="1055"/>
      <c r="D41" s="1055"/>
      <c r="E41" s="1055"/>
      <c r="F41" s="1055"/>
      <c r="G41" s="1055"/>
      <c r="H41" s="1055"/>
    </row>
    <row r="42" spans="2:8" s="227" customFormat="1" ht="15" customHeight="1">
      <c r="B42" s="243" t="s">
        <v>584</v>
      </c>
      <c r="C42" s="231" t="s">
        <v>585</v>
      </c>
      <c r="D42" s="345">
        <v>1</v>
      </c>
      <c r="E42" s="354">
        <v>2.2000000000000002</v>
      </c>
      <c r="F42" s="234" t="s">
        <v>812</v>
      </c>
      <c r="G42" s="244">
        <v>2540</v>
      </c>
      <c r="H42" s="244">
        <f t="shared" ref="H42:H54" si="1">SUM(E42*G42)</f>
        <v>5588</v>
      </c>
    </row>
    <row r="43" spans="2:8" s="227" customFormat="1" ht="15" customHeight="1">
      <c r="B43" s="235" t="s">
        <v>586</v>
      </c>
      <c r="C43" s="236" t="s">
        <v>587</v>
      </c>
      <c r="D43" s="346">
        <v>1</v>
      </c>
      <c r="E43" s="352">
        <v>5.4</v>
      </c>
      <c r="F43" s="234" t="s">
        <v>812</v>
      </c>
      <c r="G43" s="237">
        <v>2540</v>
      </c>
      <c r="H43" s="237">
        <f t="shared" si="1"/>
        <v>13716</v>
      </c>
    </row>
    <row r="44" spans="2:8" s="227" customFormat="1" ht="15" customHeight="1">
      <c r="B44" s="235" t="s">
        <v>588</v>
      </c>
      <c r="C44" s="236" t="s">
        <v>589</v>
      </c>
      <c r="D44" s="346">
        <v>1</v>
      </c>
      <c r="E44" s="352">
        <v>1.2</v>
      </c>
      <c r="F44" s="234" t="s">
        <v>812</v>
      </c>
      <c r="G44" s="237">
        <v>2540</v>
      </c>
      <c r="H44" s="237">
        <f t="shared" si="1"/>
        <v>3048</v>
      </c>
    </row>
    <row r="45" spans="2:8" s="227" customFormat="1" ht="15" customHeight="1">
      <c r="B45" s="235" t="s">
        <v>590</v>
      </c>
      <c r="C45" s="236" t="s">
        <v>591</v>
      </c>
      <c r="D45" s="346">
        <v>1</v>
      </c>
      <c r="E45" s="352">
        <v>2.9</v>
      </c>
      <c r="F45" s="234" t="s">
        <v>812</v>
      </c>
      <c r="G45" s="237">
        <v>2540</v>
      </c>
      <c r="H45" s="237">
        <f t="shared" si="1"/>
        <v>7366</v>
      </c>
    </row>
    <row r="46" spans="2:8" s="227" customFormat="1" ht="15" customHeight="1">
      <c r="B46" s="235" t="s">
        <v>592</v>
      </c>
      <c r="C46" s="236" t="s">
        <v>593</v>
      </c>
      <c r="D46" s="346">
        <v>6</v>
      </c>
      <c r="E46" s="352">
        <v>3.6</v>
      </c>
      <c r="F46" s="234" t="s">
        <v>812</v>
      </c>
      <c r="G46" s="237">
        <v>2540</v>
      </c>
      <c r="H46" s="237">
        <f t="shared" si="1"/>
        <v>9144</v>
      </c>
    </row>
    <row r="47" spans="2:8" s="227" customFormat="1" ht="15" customHeight="1">
      <c r="B47" s="235" t="s">
        <v>594</v>
      </c>
      <c r="C47" s="236" t="s">
        <v>595</v>
      </c>
      <c r="D47" s="346">
        <v>2</v>
      </c>
      <c r="E47" s="352">
        <v>27.4</v>
      </c>
      <c r="F47" s="234" t="s">
        <v>812</v>
      </c>
      <c r="G47" s="237">
        <v>2800</v>
      </c>
      <c r="H47" s="237">
        <f t="shared" si="1"/>
        <v>76720</v>
      </c>
    </row>
    <row r="48" spans="2:8" s="227" customFormat="1" ht="15" customHeight="1">
      <c r="B48" s="235" t="s">
        <v>596</v>
      </c>
      <c r="C48" s="236" t="s">
        <v>597</v>
      </c>
      <c r="D48" s="346">
        <v>3</v>
      </c>
      <c r="E48" s="352">
        <v>40.5</v>
      </c>
      <c r="F48" s="234" t="s">
        <v>812</v>
      </c>
      <c r="G48" s="237">
        <v>2800</v>
      </c>
      <c r="H48" s="237">
        <f t="shared" si="1"/>
        <v>113400</v>
      </c>
    </row>
    <row r="49" spans="2:8" s="227" customFormat="1" ht="15" customHeight="1">
      <c r="B49" s="235" t="s">
        <v>598</v>
      </c>
      <c r="C49" s="236" t="s">
        <v>599</v>
      </c>
      <c r="D49" s="346">
        <v>1</v>
      </c>
      <c r="E49" s="352">
        <v>14</v>
      </c>
      <c r="F49" s="234" t="s">
        <v>812</v>
      </c>
      <c r="G49" s="237">
        <v>2800</v>
      </c>
      <c r="H49" s="237">
        <f t="shared" si="1"/>
        <v>39200</v>
      </c>
    </row>
    <row r="50" spans="2:8" s="227" customFormat="1" ht="15" customHeight="1">
      <c r="B50" s="235" t="s">
        <v>600</v>
      </c>
      <c r="C50" s="236" t="s">
        <v>601</v>
      </c>
      <c r="D50" s="346">
        <v>1</v>
      </c>
      <c r="E50" s="352">
        <v>12.4</v>
      </c>
      <c r="F50" s="234" t="s">
        <v>812</v>
      </c>
      <c r="G50" s="237">
        <v>2800</v>
      </c>
      <c r="H50" s="237">
        <f t="shared" si="1"/>
        <v>34720</v>
      </c>
    </row>
    <row r="51" spans="2:8" s="227" customFormat="1" ht="15" customHeight="1">
      <c r="B51" s="235" t="s">
        <v>602</v>
      </c>
      <c r="C51" s="236" t="s">
        <v>603</v>
      </c>
      <c r="D51" s="346">
        <v>1</v>
      </c>
      <c r="E51" s="352">
        <v>15.2</v>
      </c>
      <c r="F51" s="234" t="s">
        <v>812</v>
      </c>
      <c r="G51" s="237">
        <v>2800</v>
      </c>
      <c r="H51" s="237">
        <f t="shared" si="1"/>
        <v>42560</v>
      </c>
    </row>
    <row r="52" spans="2:8" s="227" customFormat="1" ht="15" customHeight="1">
      <c r="B52" s="235" t="s">
        <v>604</v>
      </c>
      <c r="C52" s="236" t="s">
        <v>605</v>
      </c>
      <c r="D52" s="346">
        <v>1</v>
      </c>
      <c r="E52" s="352">
        <v>4.2</v>
      </c>
      <c r="F52" s="234" t="s">
        <v>812</v>
      </c>
      <c r="G52" s="237">
        <v>2800</v>
      </c>
      <c r="H52" s="237">
        <f t="shared" si="1"/>
        <v>11760</v>
      </c>
    </row>
    <row r="53" spans="2:8" s="227" customFormat="1" ht="15" customHeight="1">
      <c r="B53" s="235" t="s">
        <v>606</v>
      </c>
      <c r="C53" s="236" t="s">
        <v>607</v>
      </c>
      <c r="D53" s="346">
        <v>1</v>
      </c>
      <c r="E53" s="352">
        <v>6.3</v>
      </c>
      <c r="F53" s="234" t="s">
        <v>812</v>
      </c>
      <c r="G53" s="237">
        <v>2800</v>
      </c>
      <c r="H53" s="237">
        <f t="shared" si="1"/>
        <v>17640</v>
      </c>
    </row>
    <row r="54" spans="2:8" s="227" customFormat="1" ht="15" customHeight="1">
      <c r="B54" s="235" t="s">
        <v>608</v>
      </c>
      <c r="C54" s="236" t="s">
        <v>609</v>
      </c>
      <c r="D54" s="346">
        <v>1</v>
      </c>
      <c r="E54" s="352">
        <v>11.7</v>
      </c>
      <c r="F54" s="234" t="s">
        <v>812</v>
      </c>
      <c r="G54" s="237">
        <v>2800</v>
      </c>
      <c r="H54" s="237">
        <f t="shared" si="1"/>
        <v>32759.999999999996</v>
      </c>
    </row>
    <row r="55" spans="2:8" ht="15" customHeight="1">
      <c r="B55" s="240"/>
      <c r="C55" s="241"/>
      <c r="D55" s="347"/>
      <c r="E55" s="353"/>
      <c r="F55" s="349"/>
      <c r="G55" s="242"/>
      <c r="H55" s="242">
        <f>SUM(H42:H54)</f>
        <v>407622</v>
      </c>
    </row>
    <row r="56" spans="2:8" ht="15" customHeight="1">
      <c r="B56" s="1057" t="s">
        <v>578</v>
      </c>
      <c r="C56" s="1057"/>
      <c r="D56" s="1057"/>
      <c r="E56" s="1057"/>
      <c r="F56" s="1057"/>
      <c r="G56" s="1057"/>
      <c r="H56" s="1055"/>
    </row>
    <row r="57" spans="2:8" ht="15" customHeight="1">
      <c r="B57" s="355" t="s">
        <v>347</v>
      </c>
      <c r="C57" s="356" t="s">
        <v>348</v>
      </c>
      <c r="D57" s="360">
        <v>20</v>
      </c>
      <c r="E57" s="361">
        <v>111.2</v>
      </c>
      <c r="F57" s="362" t="s">
        <v>814</v>
      </c>
      <c r="G57" s="360">
        <v>850</v>
      </c>
      <c r="H57" s="358">
        <f t="shared" ref="H57:H69" si="2">SUM(E57*G57)</f>
        <v>94520</v>
      </c>
    </row>
    <row r="58" spans="2:8" ht="15" customHeight="1">
      <c r="B58" s="355" t="s">
        <v>350</v>
      </c>
      <c r="C58" s="356" t="s">
        <v>351</v>
      </c>
      <c r="D58" s="360">
        <v>20</v>
      </c>
      <c r="E58" s="361">
        <v>73.3</v>
      </c>
      <c r="F58" s="234" t="s">
        <v>812</v>
      </c>
      <c r="G58" s="360">
        <v>2540</v>
      </c>
      <c r="H58" s="359">
        <f t="shared" si="2"/>
        <v>186182</v>
      </c>
    </row>
    <row r="59" spans="2:8" ht="15" customHeight="1">
      <c r="B59" s="355" t="s">
        <v>356</v>
      </c>
      <c r="C59" s="356" t="s">
        <v>357</v>
      </c>
      <c r="D59" s="360">
        <v>20</v>
      </c>
      <c r="E59" s="361">
        <v>75.5</v>
      </c>
      <c r="F59" s="234" t="s">
        <v>812</v>
      </c>
      <c r="G59" s="360">
        <v>2540</v>
      </c>
      <c r="H59" s="359">
        <f t="shared" si="2"/>
        <v>191770</v>
      </c>
    </row>
    <row r="60" spans="2:8" ht="15" customHeight="1">
      <c r="B60" s="355" t="s">
        <v>360</v>
      </c>
      <c r="C60" s="356" t="s">
        <v>361</v>
      </c>
      <c r="D60" s="360">
        <v>20</v>
      </c>
      <c r="E60" s="361">
        <v>50.1</v>
      </c>
      <c r="F60" s="234" t="s">
        <v>812</v>
      </c>
      <c r="G60" s="360">
        <v>2700</v>
      </c>
      <c r="H60" s="359">
        <f t="shared" si="2"/>
        <v>135270</v>
      </c>
    </row>
    <row r="61" spans="2:8" ht="15" customHeight="1">
      <c r="B61" s="355" t="s">
        <v>362</v>
      </c>
      <c r="C61" s="357"/>
      <c r="D61" s="360">
        <v>20</v>
      </c>
      <c r="E61" s="361">
        <v>20</v>
      </c>
      <c r="F61" s="362" t="s">
        <v>813</v>
      </c>
      <c r="G61" s="360">
        <v>1950</v>
      </c>
      <c r="H61" s="359">
        <f t="shared" si="2"/>
        <v>39000</v>
      </c>
    </row>
    <row r="62" spans="2:8" ht="15" customHeight="1">
      <c r="B62" s="355" t="s">
        <v>610</v>
      </c>
      <c r="C62" s="356" t="s">
        <v>611</v>
      </c>
      <c r="D62" s="360">
        <v>1</v>
      </c>
      <c r="E62" s="361">
        <v>7.1</v>
      </c>
      <c r="F62" s="234" t="s">
        <v>812</v>
      </c>
      <c r="G62" s="360">
        <v>2540</v>
      </c>
      <c r="H62" s="359">
        <f t="shared" si="2"/>
        <v>18034</v>
      </c>
    </row>
    <row r="63" spans="2:8" ht="15" customHeight="1">
      <c r="B63" s="357" t="s">
        <v>612</v>
      </c>
      <c r="C63" s="357" t="s">
        <v>613</v>
      </c>
      <c r="D63" s="360">
        <v>1</v>
      </c>
      <c r="E63" s="361">
        <v>5</v>
      </c>
      <c r="F63" s="234" t="s">
        <v>812</v>
      </c>
      <c r="G63" s="360">
        <v>850</v>
      </c>
      <c r="H63" s="359">
        <f t="shared" si="2"/>
        <v>4250</v>
      </c>
    </row>
    <row r="64" spans="2:8">
      <c r="B64" s="357" t="s">
        <v>614</v>
      </c>
      <c r="C64" s="357" t="s">
        <v>615</v>
      </c>
      <c r="D64" s="360">
        <v>1</v>
      </c>
      <c r="E64" s="361">
        <v>5.9</v>
      </c>
      <c r="F64" s="234" t="s">
        <v>812</v>
      </c>
      <c r="G64" s="360">
        <v>2540</v>
      </c>
      <c r="H64" s="359">
        <f t="shared" si="2"/>
        <v>14986</v>
      </c>
    </row>
    <row r="65" spans="2:9">
      <c r="B65" s="357" t="s">
        <v>616</v>
      </c>
      <c r="C65" s="357" t="s">
        <v>617</v>
      </c>
      <c r="D65" s="360">
        <v>1</v>
      </c>
      <c r="E65" s="361">
        <v>10.1</v>
      </c>
      <c r="F65" s="234" t="s">
        <v>812</v>
      </c>
      <c r="G65" s="360">
        <v>2540</v>
      </c>
      <c r="H65" s="359">
        <f t="shared" si="2"/>
        <v>25654</v>
      </c>
    </row>
    <row r="66" spans="2:9">
      <c r="B66" s="357" t="s">
        <v>618</v>
      </c>
      <c r="C66" s="357" t="s">
        <v>367</v>
      </c>
      <c r="D66" s="360">
        <v>2</v>
      </c>
      <c r="E66" s="361">
        <v>7.3</v>
      </c>
      <c r="F66" s="234" t="s">
        <v>812</v>
      </c>
      <c r="G66" s="360">
        <v>2540</v>
      </c>
      <c r="H66" s="359">
        <f t="shared" si="2"/>
        <v>18542</v>
      </c>
    </row>
    <row r="67" spans="2:9">
      <c r="B67" s="357" t="s">
        <v>619</v>
      </c>
      <c r="C67" s="357" t="s">
        <v>620</v>
      </c>
      <c r="D67" s="360">
        <v>1</v>
      </c>
      <c r="E67" s="361">
        <v>1.1000000000000001</v>
      </c>
      <c r="F67" s="234" t="s">
        <v>812</v>
      </c>
      <c r="G67" s="360">
        <v>2540</v>
      </c>
      <c r="H67" s="359">
        <f t="shared" si="2"/>
        <v>2794</v>
      </c>
    </row>
    <row r="68" spans="2:9">
      <c r="B68" s="357" t="s">
        <v>621</v>
      </c>
      <c r="C68" s="357" t="s">
        <v>381</v>
      </c>
      <c r="D68" s="360">
        <v>1</v>
      </c>
      <c r="E68" s="361">
        <v>5.5</v>
      </c>
      <c r="F68" s="234" t="s">
        <v>812</v>
      </c>
      <c r="G68" s="360">
        <v>2540</v>
      </c>
      <c r="H68" s="359">
        <f t="shared" si="2"/>
        <v>13970</v>
      </c>
    </row>
    <row r="69" spans="2:9">
      <c r="B69" s="357" t="s">
        <v>622</v>
      </c>
      <c r="C69" s="357" t="s">
        <v>381</v>
      </c>
      <c r="D69" s="360">
        <v>1</v>
      </c>
      <c r="E69" s="361">
        <v>5.5</v>
      </c>
      <c r="F69" s="234" t="s">
        <v>812</v>
      </c>
      <c r="G69" s="360">
        <v>2540</v>
      </c>
      <c r="H69" s="359">
        <f t="shared" si="2"/>
        <v>13970</v>
      </c>
    </row>
    <row r="70" spans="2:9">
      <c r="B70" s="357"/>
      <c r="C70" s="357"/>
      <c r="D70" s="360"/>
      <c r="E70" s="361"/>
      <c r="F70" s="362"/>
      <c r="G70" s="360"/>
      <c r="H70" s="229">
        <f>SUM(H57:H69)</f>
        <v>758942</v>
      </c>
    </row>
    <row r="71" spans="2:9">
      <c r="B71" s="1058" t="s">
        <v>579</v>
      </c>
      <c r="C71" s="1058"/>
      <c r="D71" s="1058"/>
      <c r="E71" s="1058"/>
      <c r="F71" s="1058"/>
      <c r="G71" s="1058"/>
      <c r="H71" s="1055"/>
    </row>
    <row r="72" spans="2:9">
      <c r="B72" s="227" t="s">
        <v>789</v>
      </c>
    </row>
    <row r="74" spans="2:9">
      <c r="B74" s="227" t="s">
        <v>803</v>
      </c>
    </row>
    <row r="75" spans="2:9">
      <c r="B75" s="227" t="s">
        <v>802</v>
      </c>
    </row>
    <row r="78" spans="2:9">
      <c r="B78" s="1056" t="s">
        <v>736</v>
      </c>
      <c r="C78" s="1056"/>
      <c r="D78" s="1056"/>
      <c r="E78" s="1056"/>
      <c r="F78" s="1056"/>
      <c r="G78" s="1056"/>
      <c r="H78" s="1056"/>
    </row>
    <row r="79" spans="2:9">
      <c r="B79" s="357" t="s">
        <v>737</v>
      </c>
      <c r="C79" s="357"/>
      <c r="D79" s="360"/>
      <c r="E79" s="361"/>
      <c r="F79" s="362"/>
      <c r="G79" s="360"/>
      <c r="H79" s="360"/>
      <c r="I79" s="227"/>
    </row>
    <row r="80" spans="2:9">
      <c r="B80" s="357" t="s">
        <v>744</v>
      </c>
      <c r="C80" s="357" t="s">
        <v>738</v>
      </c>
      <c r="D80" s="360">
        <v>3</v>
      </c>
      <c r="E80" s="361">
        <v>26.8</v>
      </c>
      <c r="F80" s="234" t="s">
        <v>812</v>
      </c>
      <c r="G80" s="360">
        <v>2540</v>
      </c>
      <c r="H80" s="360">
        <f t="shared" ref="H80:H95" si="3">SUM(E80*G80)</f>
        <v>68072</v>
      </c>
      <c r="I80" s="227"/>
    </row>
    <row r="81" spans="2:9">
      <c r="B81" s="357" t="s">
        <v>739</v>
      </c>
      <c r="C81" s="357" t="s">
        <v>741</v>
      </c>
      <c r="D81" s="360">
        <v>2</v>
      </c>
      <c r="E81" s="361">
        <v>9</v>
      </c>
      <c r="F81" s="234" t="s">
        <v>812</v>
      </c>
      <c r="G81" s="360">
        <v>2700</v>
      </c>
      <c r="H81" s="360">
        <f t="shared" si="3"/>
        <v>24300</v>
      </c>
      <c r="I81" s="227"/>
    </row>
    <row r="82" spans="2:9">
      <c r="B82" s="357" t="s">
        <v>740</v>
      </c>
      <c r="C82" s="357" t="s">
        <v>742</v>
      </c>
      <c r="D82" s="360">
        <v>1</v>
      </c>
      <c r="E82" s="361">
        <v>8</v>
      </c>
      <c r="F82" s="234" t="s">
        <v>812</v>
      </c>
      <c r="G82" s="360">
        <v>2700</v>
      </c>
      <c r="H82" s="360">
        <f t="shared" si="3"/>
        <v>21600</v>
      </c>
      <c r="I82" s="227"/>
    </row>
    <row r="83" spans="2:9">
      <c r="B83" s="357" t="s">
        <v>743</v>
      </c>
      <c r="C83" s="357" t="s">
        <v>753</v>
      </c>
      <c r="D83" s="360">
        <v>1</v>
      </c>
      <c r="E83" s="361">
        <v>6.5</v>
      </c>
      <c r="F83" s="234" t="s">
        <v>812</v>
      </c>
      <c r="G83" s="360">
        <v>2540</v>
      </c>
      <c r="H83" s="360">
        <f t="shared" si="3"/>
        <v>16510</v>
      </c>
      <c r="I83" s="227"/>
    </row>
    <row r="84" spans="2:9">
      <c r="B84" s="357" t="s">
        <v>755</v>
      </c>
      <c r="C84" s="357" t="s">
        <v>754</v>
      </c>
      <c r="D84" s="360">
        <v>1</v>
      </c>
      <c r="E84" s="361">
        <v>8.6999999999999993</v>
      </c>
      <c r="F84" s="234" t="s">
        <v>812</v>
      </c>
      <c r="G84" s="360">
        <v>2700</v>
      </c>
      <c r="H84" s="360">
        <f t="shared" si="3"/>
        <v>23489.999999999996</v>
      </c>
      <c r="I84" s="227"/>
    </row>
    <row r="85" spans="2:9">
      <c r="B85" s="357" t="s">
        <v>745</v>
      </c>
      <c r="C85" s="357" t="s">
        <v>756</v>
      </c>
      <c r="D85" s="360">
        <v>1</v>
      </c>
      <c r="E85" s="361">
        <v>3.6</v>
      </c>
      <c r="F85" s="234" t="s">
        <v>812</v>
      </c>
      <c r="G85" s="360">
        <v>2540</v>
      </c>
      <c r="H85" s="360">
        <f t="shared" si="3"/>
        <v>9144</v>
      </c>
      <c r="I85" s="227"/>
    </row>
    <row r="86" spans="2:9">
      <c r="B86" s="357" t="s">
        <v>746</v>
      </c>
      <c r="C86" s="357" t="s">
        <v>772</v>
      </c>
      <c r="D86" s="360">
        <v>1</v>
      </c>
      <c r="E86" s="361">
        <v>14.9</v>
      </c>
      <c r="F86" s="234" t="s">
        <v>812</v>
      </c>
      <c r="G86" s="360">
        <v>2540</v>
      </c>
      <c r="H86" s="360">
        <f t="shared" si="3"/>
        <v>37846</v>
      </c>
      <c r="I86" s="227"/>
    </row>
    <row r="87" spans="2:9">
      <c r="B87" s="357" t="s">
        <v>747</v>
      </c>
      <c r="C87" s="357" t="s">
        <v>757</v>
      </c>
      <c r="D87" s="360">
        <v>2</v>
      </c>
      <c r="E87" s="361">
        <v>2.4</v>
      </c>
      <c r="F87" s="234" t="s">
        <v>812</v>
      </c>
      <c r="G87" s="360">
        <v>2700</v>
      </c>
      <c r="H87" s="360">
        <f t="shared" si="3"/>
        <v>6480</v>
      </c>
      <c r="I87" s="227"/>
    </row>
    <row r="88" spans="2:9">
      <c r="B88" s="357" t="s">
        <v>748</v>
      </c>
      <c r="C88" s="357" t="s">
        <v>758</v>
      </c>
      <c r="D88" s="360">
        <v>1</v>
      </c>
      <c r="E88" s="361">
        <v>0.53</v>
      </c>
      <c r="F88" s="234" t="s">
        <v>812</v>
      </c>
      <c r="G88" s="360">
        <v>30000</v>
      </c>
      <c r="H88" s="360">
        <f t="shared" si="3"/>
        <v>15900</v>
      </c>
      <c r="I88" s="227"/>
    </row>
    <row r="89" spans="2:9">
      <c r="B89" s="357" t="s">
        <v>760</v>
      </c>
      <c r="C89" s="357" t="s">
        <v>759</v>
      </c>
      <c r="D89" s="360">
        <v>1</v>
      </c>
      <c r="E89" s="361">
        <v>4.8</v>
      </c>
      <c r="F89" s="234" t="s">
        <v>812</v>
      </c>
      <c r="G89" s="360">
        <v>2540</v>
      </c>
      <c r="H89" s="360">
        <f t="shared" si="3"/>
        <v>12192</v>
      </c>
      <c r="I89" s="227"/>
    </row>
    <row r="90" spans="2:9">
      <c r="B90" s="357" t="s">
        <v>749</v>
      </c>
      <c r="C90" s="357" t="s">
        <v>761</v>
      </c>
      <c r="D90" s="360">
        <v>1</v>
      </c>
      <c r="E90" s="361">
        <v>6.2</v>
      </c>
      <c r="F90" s="234" t="s">
        <v>812</v>
      </c>
      <c r="G90" s="360">
        <v>2540</v>
      </c>
      <c r="H90" s="360">
        <f t="shared" si="3"/>
        <v>15748</v>
      </c>
      <c r="I90" s="227"/>
    </row>
    <row r="91" spans="2:9">
      <c r="B91" s="357" t="s">
        <v>750</v>
      </c>
      <c r="C91" s="357" t="s">
        <v>762</v>
      </c>
      <c r="D91" s="360">
        <v>1</v>
      </c>
      <c r="E91" s="361">
        <v>22.3</v>
      </c>
      <c r="F91" s="234" t="s">
        <v>812</v>
      </c>
      <c r="G91" s="360">
        <v>2700</v>
      </c>
      <c r="H91" s="360">
        <f t="shared" si="3"/>
        <v>60210</v>
      </c>
      <c r="I91" s="227"/>
    </row>
    <row r="92" spans="2:9">
      <c r="B92" s="357" t="s">
        <v>751</v>
      </c>
      <c r="C92" s="357" t="s">
        <v>763</v>
      </c>
      <c r="D92" s="360">
        <v>1</v>
      </c>
      <c r="E92" s="361">
        <v>2.5</v>
      </c>
      <c r="F92" s="234" t="s">
        <v>812</v>
      </c>
      <c r="G92" s="360">
        <v>2540</v>
      </c>
      <c r="H92" s="360">
        <f t="shared" si="3"/>
        <v>6350</v>
      </c>
      <c r="I92" s="227"/>
    </row>
    <row r="93" spans="2:9">
      <c r="B93" s="357" t="s">
        <v>765</v>
      </c>
      <c r="C93" s="357" t="s">
        <v>764</v>
      </c>
      <c r="D93" s="360">
        <v>1</v>
      </c>
      <c r="E93" s="361">
        <v>1.8</v>
      </c>
      <c r="F93" s="234" t="s">
        <v>812</v>
      </c>
      <c r="G93" s="360">
        <v>2700</v>
      </c>
      <c r="H93" s="360">
        <f t="shared" si="3"/>
        <v>4860</v>
      </c>
      <c r="I93" s="227"/>
    </row>
    <row r="94" spans="2:9">
      <c r="B94" s="357" t="s">
        <v>752</v>
      </c>
      <c r="C94" s="357" t="s">
        <v>766</v>
      </c>
      <c r="D94" s="360">
        <v>1</v>
      </c>
      <c r="E94" s="361">
        <v>2.2000000000000002</v>
      </c>
      <c r="F94" s="234" t="s">
        <v>812</v>
      </c>
      <c r="G94" s="360">
        <v>2540</v>
      </c>
      <c r="H94" s="360">
        <f t="shared" si="3"/>
        <v>5588</v>
      </c>
      <c r="I94" s="227"/>
    </row>
    <row r="95" spans="2:9">
      <c r="B95" s="357" t="s">
        <v>767</v>
      </c>
      <c r="C95" s="357" t="s">
        <v>759</v>
      </c>
      <c r="D95" s="360">
        <v>1</v>
      </c>
      <c r="E95" s="361">
        <v>4.8</v>
      </c>
      <c r="F95" s="234" t="s">
        <v>812</v>
      </c>
      <c r="G95" s="360">
        <v>2540</v>
      </c>
      <c r="H95" s="360">
        <f t="shared" si="3"/>
        <v>12192</v>
      </c>
      <c r="I95" s="227"/>
    </row>
    <row r="96" spans="2:9">
      <c r="H96" s="229">
        <f>SUM(H79:H95)</f>
        <v>340482</v>
      </c>
    </row>
    <row r="98" spans="2:9">
      <c r="B98" s="357" t="s">
        <v>768</v>
      </c>
      <c r="C98" s="357"/>
      <c r="D98" s="360"/>
      <c r="E98" s="361"/>
      <c r="F98" s="362"/>
      <c r="G98" s="360"/>
      <c r="H98" s="360"/>
      <c r="I98" s="227"/>
    </row>
    <row r="99" spans="2:9">
      <c r="B99" s="357" t="s">
        <v>744</v>
      </c>
      <c r="C99" s="357" t="s">
        <v>738</v>
      </c>
      <c r="D99" s="360">
        <v>3</v>
      </c>
      <c r="E99" s="361">
        <v>26.8</v>
      </c>
      <c r="F99" s="362"/>
      <c r="G99" s="360">
        <v>2540</v>
      </c>
      <c r="H99" s="360">
        <f t="shared" ref="H99:H113" si="4">SUM(E99*G99)</f>
        <v>68072</v>
      </c>
      <c r="I99" s="227"/>
    </row>
    <row r="100" spans="2:9">
      <c r="B100" s="357" t="s">
        <v>739</v>
      </c>
      <c r="C100" s="357" t="s">
        <v>770</v>
      </c>
      <c r="D100" s="360">
        <v>2</v>
      </c>
      <c r="E100" s="361">
        <v>13.2</v>
      </c>
      <c r="F100" s="362"/>
      <c r="G100" s="360">
        <v>2700</v>
      </c>
      <c r="H100" s="360">
        <f t="shared" si="4"/>
        <v>35640</v>
      </c>
      <c r="I100" s="227"/>
    </row>
    <row r="101" spans="2:9">
      <c r="B101" s="357" t="s">
        <v>769</v>
      </c>
      <c r="C101" s="357" t="s">
        <v>771</v>
      </c>
      <c r="D101" s="360">
        <v>1</v>
      </c>
      <c r="E101" s="361">
        <v>13.6</v>
      </c>
      <c r="F101" s="362"/>
      <c r="G101" s="360">
        <v>2700</v>
      </c>
      <c r="H101" s="360">
        <f t="shared" si="4"/>
        <v>36720</v>
      </c>
      <c r="I101" s="227"/>
    </row>
    <row r="102" spans="2:9">
      <c r="B102" s="357" t="s">
        <v>743</v>
      </c>
      <c r="C102" s="357" t="s">
        <v>753</v>
      </c>
      <c r="D102" s="360">
        <v>1</v>
      </c>
      <c r="E102" s="361">
        <v>6.5</v>
      </c>
      <c r="F102" s="362"/>
      <c r="G102" s="360">
        <v>2540</v>
      </c>
      <c r="H102" s="360">
        <f t="shared" si="4"/>
        <v>16510</v>
      </c>
      <c r="I102" s="227"/>
    </row>
    <row r="103" spans="2:9">
      <c r="B103" s="357" t="s">
        <v>745</v>
      </c>
      <c r="C103" s="357" t="s">
        <v>756</v>
      </c>
      <c r="D103" s="360">
        <v>1</v>
      </c>
      <c r="E103" s="361">
        <v>3.6</v>
      </c>
      <c r="F103" s="362"/>
      <c r="G103" s="360">
        <v>2540</v>
      </c>
      <c r="H103" s="360">
        <f t="shared" si="4"/>
        <v>9144</v>
      </c>
      <c r="I103" s="227"/>
    </row>
    <row r="104" spans="2:9">
      <c r="B104" s="357" t="s">
        <v>746</v>
      </c>
      <c r="C104" s="357" t="s">
        <v>772</v>
      </c>
      <c r="D104" s="360">
        <v>1</v>
      </c>
      <c r="E104" s="361">
        <v>14.9</v>
      </c>
      <c r="F104" s="362"/>
      <c r="G104" s="360">
        <v>2540</v>
      </c>
      <c r="H104" s="360">
        <f t="shared" si="4"/>
        <v>37846</v>
      </c>
      <c r="I104" s="227"/>
    </row>
    <row r="105" spans="2:9">
      <c r="B105" s="357" t="s">
        <v>773</v>
      </c>
      <c r="C105" s="357" t="s">
        <v>753</v>
      </c>
      <c r="D105" s="360">
        <v>1</v>
      </c>
      <c r="E105" s="361">
        <v>6.5</v>
      </c>
      <c r="F105" s="362"/>
      <c r="G105" s="360">
        <v>2540</v>
      </c>
      <c r="H105" s="360">
        <f t="shared" si="4"/>
        <v>16510</v>
      </c>
      <c r="I105" s="227"/>
    </row>
    <row r="106" spans="2:9">
      <c r="B106" s="357" t="s">
        <v>774</v>
      </c>
      <c r="C106" s="357" t="s">
        <v>781</v>
      </c>
      <c r="D106" s="360">
        <v>1</v>
      </c>
      <c r="E106" s="361">
        <v>12.7</v>
      </c>
      <c r="F106" s="362"/>
      <c r="G106" s="360">
        <v>2540</v>
      </c>
      <c r="H106" s="360">
        <f t="shared" si="4"/>
        <v>32258</v>
      </c>
      <c r="I106" s="227"/>
    </row>
    <row r="107" spans="2:9">
      <c r="B107" s="357" t="s">
        <v>783</v>
      </c>
      <c r="C107" s="357" t="s">
        <v>782</v>
      </c>
      <c r="D107" s="360">
        <v>1</v>
      </c>
      <c r="E107" s="361">
        <v>6.7</v>
      </c>
      <c r="F107" s="362"/>
      <c r="G107" s="360">
        <v>2700</v>
      </c>
      <c r="H107" s="360">
        <f t="shared" si="4"/>
        <v>18090</v>
      </c>
      <c r="I107" s="227"/>
    </row>
    <row r="108" spans="2:9">
      <c r="B108" s="357" t="s">
        <v>775</v>
      </c>
      <c r="C108" s="357" t="s">
        <v>757</v>
      </c>
      <c r="D108" s="360">
        <v>2</v>
      </c>
      <c r="E108" s="361">
        <v>2.4</v>
      </c>
      <c r="F108" s="362"/>
      <c r="G108" s="360">
        <v>2700</v>
      </c>
      <c r="H108" s="360">
        <f t="shared" si="4"/>
        <v>6480</v>
      </c>
      <c r="I108" s="227"/>
    </row>
    <row r="109" spans="2:9">
      <c r="B109" s="357" t="s">
        <v>776</v>
      </c>
      <c r="C109" s="357" t="s">
        <v>784</v>
      </c>
      <c r="D109" s="360">
        <v>1</v>
      </c>
      <c r="E109" s="361">
        <v>12.6</v>
      </c>
      <c r="F109" s="362"/>
      <c r="G109" s="360">
        <v>3000</v>
      </c>
      <c r="H109" s="360">
        <f t="shared" si="4"/>
        <v>37800</v>
      </c>
      <c r="I109" s="227"/>
    </row>
    <row r="110" spans="2:9">
      <c r="B110" s="357" t="s">
        <v>777</v>
      </c>
      <c r="C110" s="357" t="s">
        <v>785</v>
      </c>
      <c r="D110" s="360">
        <v>1</v>
      </c>
      <c r="E110" s="361">
        <v>18.100000000000001</v>
      </c>
      <c r="F110" s="362"/>
      <c r="G110" s="360">
        <v>2700</v>
      </c>
      <c r="H110" s="360">
        <f t="shared" si="4"/>
        <v>48870.000000000007</v>
      </c>
      <c r="I110" s="227"/>
    </row>
    <row r="111" spans="2:9">
      <c r="B111" s="357" t="s">
        <v>778</v>
      </c>
      <c r="C111" s="357" t="s">
        <v>786</v>
      </c>
      <c r="D111" s="360">
        <v>1</v>
      </c>
      <c r="E111" s="361">
        <v>1.6</v>
      </c>
      <c r="F111" s="362"/>
      <c r="G111" s="360">
        <v>2700</v>
      </c>
      <c r="H111" s="360">
        <f t="shared" si="4"/>
        <v>4320</v>
      </c>
      <c r="I111" s="227"/>
    </row>
    <row r="112" spans="2:9">
      <c r="B112" s="357" t="s">
        <v>779</v>
      </c>
      <c r="C112" s="357" t="s">
        <v>787</v>
      </c>
      <c r="D112" s="360">
        <v>1</v>
      </c>
      <c r="E112" s="361">
        <v>3.8</v>
      </c>
      <c r="F112" s="362"/>
      <c r="G112" s="360">
        <v>2700</v>
      </c>
      <c r="H112" s="360">
        <f t="shared" si="4"/>
        <v>10260</v>
      </c>
      <c r="I112" s="227"/>
    </row>
    <row r="113" spans="2:9">
      <c r="B113" s="357" t="s">
        <v>780</v>
      </c>
      <c r="C113" s="357" t="s">
        <v>788</v>
      </c>
      <c r="D113" s="360">
        <v>1</v>
      </c>
      <c r="E113" s="361">
        <v>3.2</v>
      </c>
      <c r="F113" s="362"/>
      <c r="G113" s="360">
        <v>2700</v>
      </c>
      <c r="H113" s="360">
        <f t="shared" si="4"/>
        <v>8640</v>
      </c>
      <c r="I113" s="227"/>
    </row>
    <row r="114" spans="2:9">
      <c r="H114" s="229">
        <f>SUM(H99:H113)</f>
        <v>387160</v>
      </c>
    </row>
    <row r="117" spans="2:9">
      <c r="B117" s="1056" t="s">
        <v>790</v>
      </c>
      <c r="C117" s="1056"/>
      <c r="D117" s="1056"/>
      <c r="E117" s="1056"/>
      <c r="F117" s="1056"/>
      <c r="G117" s="1056"/>
      <c r="H117" s="1056"/>
    </row>
    <row r="118" spans="2:9">
      <c r="B118" s="357" t="s">
        <v>791</v>
      </c>
      <c r="C118" s="357"/>
      <c r="D118" s="360"/>
      <c r="E118" s="361"/>
      <c r="F118" s="362"/>
      <c r="G118" s="360"/>
      <c r="H118" s="360"/>
      <c r="I118" s="227"/>
    </row>
    <row r="119" spans="2:9">
      <c r="B119" s="357" t="s">
        <v>792</v>
      </c>
      <c r="C119" s="357" t="s">
        <v>804</v>
      </c>
      <c r="D119" s="360">
        <v>1</v>
      </c>
      <c r="E119" s="361"/>
      <c r="F119" s="362"/>
      <c r="G119" s="360"/>
      <c r="H119" s="360"/>
      <c r="I119" s="227"/>
    </row>
    <row r="120" spans="2:9">
      <c r="B120" s="357" t="s">
        <v>793</v>
      </c>
      <c r="C120" s="357" t="s">
        <v>804</v>
      </c>
      <c r="D120" s="360">
        <v>1</v>
      </c>
      <c r="E120" s="361"/>
      <c r="F120" s="362"/>
      <c r="G120" s="360"/>
      <c r="H120" s="360"/>
      <c r="I120" s="227"/>
    </row>
    <row r="121" spans="2:9">
      <c r="B121" s="357" t="s">
        <v>794</v>
      </c>
      <c r="C121" s="357" t="s">
        <v>805</v>
      </c>
      <c r="D121" s="360">
        <v>1</v>
      </c>
      <c r="E121" s="361"/>
      <c r="F121" s="362"/>
      <c r="G121" s="360"/>
      <c r="H121" s="360"/>
      <c r="I121" s="227"/>
    </row>
    <row r="122" spans="2:9">
      <c r="B122" s="357" t="s">
        <v>795</v>
      </c>
      <c r="C122" s="357" t="s">
        <v>806</v>
      </c>
      <c r="D122" s="360">
        <v>1</v>
      </c>
      <c r="E122" s="361"/>
      <c r="F122" s="362"/>
      <c r="G122" s="360"/>
      <c r="H122" s="360"/>
      <c r="I122" s="227"/>
    </row>
    <row r="123" spans="2:9">
      <c r="B123" s="357"/>
      <c r="C123" s="357"/>
      <c r="D123" s="360"/>
      <c r="E123" s="361"/>
      <c r="F123" s="362"/>
      <c r="G123" s="360"/>
      <c r="H123" s="360"/>
      <c r="I123" s="227"/>
    </row>
    <row r="124" spans="2:9">
      <c r="B124" s="357"/>
      <c r="C124" s="357"/>
      <c r="D124" s="360"/>
      <c r="E124" s="361"/>
      <c r="F124" s="362"/>
      <c r="G124" s="360"/>
      <c r="H124" s="360"/>
      <c r="I124" s="227"/>
    </row>
    <row r="125" spans="2:9">
      <c r="B125" s="357" t="s">
        <v>796</v>
      </c>
      <c r="C125" s="357"/>
      <c r="D125" s="360"/>
      <c r="E125" s="361"/>
      <c r="F125" s="362"/>
      <c r="G125" s="360"/>
      <c r="H125" s="360"/>
      <c r="I125" s="227"/>
    </row>
    <row r="126" spans="2:9">
      <c r="B126" s="357" t="s">
        <v>797</v>
      </c>
      <c r="C126" s="357" t="s">
        <v>807</v>
      </c>
      <c r="D126" s="360">
        <v>1</v>
      </c>
      <c r="E126" s="361"/>
      <c r="F126" s="362"/>
      <c r="G126" s="360"/>
      <c r="H126" s="360"/>
      <c r="I126" s="227"/>
    </row>
    <row r="127" spans="2:9">
      <c r="B127" s="357" t="s">
        <v>798</v>
      </c>
      <c r="C127" s="357"/>
      <c r="D127" s="360"/>
      <c r="E127" s="361"/>
      <c r="F127" s="362"/>
      <c r="G127" s="360"/>
      <c r="H127" s="360"/>
      <c r="I127" s="227"/>
    </row>
    <row r="128" spans="2:9">
      <c r="B128" s="357" t="s">
        <v>799</v>
      </c>
      <c r="C128" s="357"/>
      <c r="D128" s="360"/>
      <c r="E128" s="361"/>
      <c r="F128" s="362"/>
      <c r="G128" s="360"/>
      <c r="H128" s="360"/>
      <c r="I128" s="227"/>
    </row>
    <row r="129" spans="2:9">
      <c r="B129" s="357" t="s">
        <v>800</v>
      </c>
      <c r="C129" s="357" t="s">
        <v>808</v>
      </c>
      <c r="D129" s="360">
        <v>1</v>
      </c>
      <c r="E129" s="361"/>
      <c r="F129" s="362"/>
      <c r="G129" s="360"/>
      <c r="H129" s="360"/>
      <c r="I129" s="227"/>
    </row>
    <row r="130" spans="2:9">
      <c r="B130" s="357" t="s">
        <v>801</v>
      </c>
      <c r="C130" s="357" t="s">
        <v>809</v>
      </c>
      <c r="D130" s="360">
        <v>1</v>
      </c>
      <c r="E130" s="361"/>
      <c r="F130" s="362"/>
      <c r="G130" s="360"/>
      <c r="H130" s="360"/>
      <c r="I130" s="227"/>
    </row>
  </sheetData>
  <mergeCells count="6">
    <mergeCell ref="B8:H8"/>
    <mergeCell ref="B117:H117"/>
    <mergeCell ref="B41:H41"/>
    <mergeCell ref="B56:H56"/>
    <mergeCell ref="B71:H71"/>
    <mergeCell ref="B78:H78"/>
  </mergeCells>
  <phoneticPr fontId="8"/>
  <pageMargins left="0.70000000000000007" right="0.70000000000000007" top="1.1437007874015745" bottom="1.1437007874015745" header="0.74999999999999989" footer="0.74999999999999989"/>
  <pageSetup paperSize="9"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CD41-144D-4752-A8D7-B97B7DF986ED}">
  <sheetPr>
    <pageSetUpPr fitToPage="1"/>
  </sheetPr>
  <dimension ref="A1:DG230"/>
  <sheetViews>
    <sheetView tabSelected="1" zoomScale="90" zoomScaleNormal="90" workbookViewId="0">
      <selection activeCell="A29" sqref="A29:XFD31"/>
    </sheetView>
  </sheetViews>
  <sheetFormatPr defaultRowHeight="11.25"/>
  <cols>
    <col min="1" max="1" width="9" style="251"/>
    <col min="2" max="2" width="9" style="262"/>
    <col min="3" max="3" width="9" style="263"/>
    <col min="4" max="4" width="9" style="258"/>
    <col min="5" max="5" width="9.75" style="258" bestFit="1" customWidth="1"/>
    <col min="6" max="6" width="12" style="258" customWidth="1"/>
    <col min="7" max="10" width="9" style="258"/>
    <col min="11" max="11" width="14.75" style="258" bestFit="1" customWidth="1"/>
    <col min="12" max="12" width="12.25" style="258" bestFit="1" customWidth="1"/>
    <col min="13" max="13" width="9.75" style="258" bestFit="1" customWidth="1"/>
    <col min="14" max="14" width="12.25" style="251" bestFit="1" customWidth="1"/>
    <col min="15" max="15" width="9" style="251"/>
    <col min="16" max="16" width="9" style="251" customWidth="1"/>
    <col min="17" max="22" width="9" style="251"/>
    <col min="23" max="23" width="9" style="251" customWidth="1"/>
    <col min="24" max="24" width="3.25" style="251" customWidth="1"/>
    <col min="25" max="25" width="3" style="251" customWidth="1"/>
    <col min="26" max="26" width="4.125" style="251" customWidth="1"/>
    <col min="27" max="27" width="6" style="885" customWidth="1"/>
    <col min="28" max="28" width="7.125" style="885" customWidth="1"/>
    <col min="29" max="29" width="8.25" style="885" customWidth="1"/>
    <col min="30" max="30" width="7.5" style="888" customWidth="1"/>
    <col min="31" max="31" width="7.5" style="885" customWidth="1"/>
    <col min="32" max="32" width="7.75" style="885" customWidth="1"/>
    <col min="33" max="33" width="6.375" style="885" hidden="1" customWidth="1"/>
    <col min="34" max="36" width="9" style="885"/>
    <col min="37" max="38" width="0" style="885" hidden="1" customWidth="1"/>
    <col min="39" max="39" width="9" style="885"/>
    <col min="40" max="40" width="9" style="899"/>
    <col min="41" max="41" width="9" style="251"/>
    <col min="42" max="42" width="10.125" style="251" bestFit="1" customWidth="1"/>
    <col min="43" max="16384" width="9" style="251"/>
  </cols>
  <sheetData>
    <row r="1" spans="1:40">
      <c r="A1" s="251" t="s">
        <v>667</v>
      </c>
      <c r="D1" s="258">
        <v>184</v>
      </c>
      <c r="E1" s="258">
        <v>139</v>
      </c>
      <c r="F1" s="258">
        <v>196</v>
      </c>
      <c r="H1" s="946">
        <v>78</v>
      </c>
      <c r="I1" s="258">
        <v>84</v>
      </c>
      <c r="J1" s="258">
        <v>78</v>
      </c>
      <c r="M1" s="946"/>
      <c r="AA1" s="885" t="s">
        <v>1060</v>
      </c>
      <c r="AB1" s="886"/>
      <c r="AC1" s="887"/>
      <c r="AD1" s="902">
        <f>SUM(D1+P127)</f>
        <v>195.88581529113762</v>
      </c>
      <c r="AE1" s="902">
        <f>SUM(E1+P127)</f>
        <v>150.88581529113762</v>
      </c>
      <c r="AF1" s="902">
        <f>SUM(F1+P127)</f>
        <v>207.88581529113762</v>
      </c>
      <c r="AG1" s="932"/>
      <c r="AH1" s="935">
        <f>SUM(H1+L132)</f>
        <v>148</v>
      </c>
      <c r="AI1" s="902">
        <f>SUM(I1+L132)</f>
        <v>154</v>
      </c>
      <c r="AJ1" s="902">
        <f>SUM(J1+L132)</f>
        <v>148</v>
      </c>
      <c r="AK1" s="902"/>
      <c r="AL1" s="932"/>
      <c r="AM1" s="938"/>
      <c r="AN1" s="903"/>
    </row>
    <row r="2" spans="1:40" s="264" customFormat="1">
      <c r="A2" s="264" t="s">
        <v>677</v>
      </c>
      <c r="B2" s="265" t="s">
        <v>668</v>
      </c>
      <c r="C2" s="898" t="s">
        <v>669</v>
      </c>
      <c r="D2" s="897" t="s">
        <v>670</v>
      </c>
      <c r="E2" s="897" t="s">
        <v>671</v>
      </c>
      <c r="F2" s="897" t="s">
        <v>672</v>
      </c>
      <c r="G2" s="897"/>
      <c r="H2" s="947" t="s">
        <v>673</v>
      </c>
      <c r="I2" s="897" t="s">
        <v>674</v>
      </c>
      <c r="J2" s="897" t="s">
        <v>675</v>
      </c>
      <c r="K2" s="897"/>
      <c r="L2" s="897"/>
      <c r="M2" s="947" t="s">
        <v>676</v>
      </c>
      <c r="AA2" s="885" t="s">
        <v>677</v>
      </c>
      <c r="AB2" s="886" t="s">
        <v>668</v>
      </c>
      <c r="AC2" s="887" t="s">
        <v>669</v>
      </c>
      <c r="AD2" s="888" t="s">
        <v>670</v>
      </c>
      <c r="AE2" s="889" t="s">
        <v>671</v>
      </c>
      <c r="AF2" s="889" t="s">
        <v>1065</v>
      </c>
      <c r="AG2" s="933"/>
      <c r="AH2" s="936" t="s">
        <v>673</v>
      </c>
      <c r="AI2" s="889" t="s">
        <v>674</v>
      </c>
      <c r="AJ2" s="889" t="s">
        <v>1066</v>
      </c>
      <c r="AK2" s="889"/>
      <c r="AL2" s="933"/>
      <c r="AM2" s="939" t="s">
        <v>1063</v>
      </c>
      <c r="AN2" s="901" t="s">
        <v>1064</v>
      </c>
    </row>
    <row r="3" spans="1:40">
      <c r="A3" s="251">
        <v>101</v>
      </c>
      <c r="B3" s="262" t="s">
        <v>659</v>
      </c>
      <c r="C3" s="263">
        <v>39.6</v>
      </c>
      <c r="D3" s="258">
        <f>C3*D1</f>
        <v>7286.4000000000005</v>
      </c>
      <c r="H3" s="946">
        <f>C3*H1</f>
        <v>3088.8</v>
      </c>
      <c r="M3" s="946">
        <f>SUM(D3:K3)</f>
        <v>10375.200000000001</v>
      </c>
      <c r="AA3" s="885">
        <v>101</v>
      </c>
      <c r="AB3" s="886" t="s">
        <v>659</v>
      </c>
      <c r="AC3" s="887">
        <v>39.6</v>
      </c>
      <c r="AD3" s="888">
        <f>AC3*AD1</f>
        <v>7757.0782855290499</v>
      </c>
      <c r="AE3" s="889"/>
      <c r="AF3" s="889"/>
      <c r="AG3" s="933"/>
      <c r="AH3" s="936">
        <f>AC3*AH1</f>
        <v>5860.8</v>
      </c>
      <c r="AI3" s="889"/>
      <c r="AJ3" s="889"/>
      <c r="AK3" s="889"/>
      <c r="AL3" s="933"/>
      <c r="AM3" s="940">
        <f>SUM(AD3:AK3)</f>
        <v>13617.87828552905</v>
      </c>
      <c r="AN3" s="900">
        <f>AM3-M3</f>
        <v>3242.6782855290494</v>
      </c>
    </row>
    <row r="4" spans="1:40">
      <c r="A4" s="251">
        <v>102</v>
      </c>
      <c r="B4" s="262" t="s">
        <v>659</v>
      </c>
      <c r="C4" s="263">
        <v>33.659999999999997</v>
      </c>
      <c r="D4" s="258">
        <f>C4*D1</f>
        <v>6193.44</v>
      </c>
      <c r="H4" s="946">
        <f>C4*H1</f>
        <v>2625.4799999999996</v>
      </c>
      <c r="M4" s="946">
        <f t="shared" ref="M4:M14" si="0">SUM(D4:K4)</f>
        <v>8818.9199999999983</v>
      </c>
      <c r="AA4" s="885">
        <v>102</v>
      </c>
      <c r="AB4" s="886" t="s">
        <v>659</v>
      </c>
      <c r="AC4" s="887">
        <v>33.659999999999997</v>
      </c>
      <c r="AD4" s="888">
        <f>AC4*AD1</f>
        <v>6593.5165426996919</v>
      </c>
      <c r="AE4" s="889"/>
      <c r="AF4" s="889"/>
      <c r="AG4" s="933"/>
      <c r="AH4" s="936">
        <f>AC4*AH1</f>
        <v>4981.6799999999994</v>
      </c>
      <c r="AI4" s="889"/>
      <c r="AJ4" s="889"/>
      <c r="AK4" s="889"/>
      <c r="AL4" s="933"/>
      <c r="AM4" s="940">
        <f t="shared" ref="AM4:AM36" si="1">SUM(AD4:AK4)</f>
        <v>11575.19654269969</v>
      </c>
      <c r="AN4" s="900">
        <f t="shared" ref="AN4:AN36" si="2">AM4-M4</f>
        <v>2756.2765426996921</v>
      </c>
    </row>
    <row r="5" spans="1:40">
      <c r="A5" s="920">
        <v>103</v>
      </c>
      <c r="B5" s="921" t="s">
        <v>659</v>
      </c>
      <c r="C5" s="922">
        <v>23.58</v>
      </c>
      <c r="D5" s="258">
        <f>C5*D1</f>
        <v>4338.7199999999993</v>
      </c>
      <c r="H5" s="946">
        <f>C5*H1</f>
        <v>1839.2399999999998</v>
      </c>
      <c r="M5" s="946">
        <f t="shared" si="0"/>
        <v>6177.9599999999991</v>
      </c>
      <c r="AA5" s="885">
        <v>103</v>
      </c>
      <c r="AB5" s="886" t="s">
        <v>659</v>
      </c>
      <c r="AC5" s="887">
        <v>23.58</v>
      </c>
      <c r="AD5" s="888">
        <f>AC5*AD1</f>
        <v>4618.9875245650246</v>
      </c>
      <c r="AE5" s="889"/>
      <c r="AF5" s="889"/>
      <c r="AG5" s="933"/>
      <c r="AH5" s="936">
        <f>AC5*AH1</f>
        <v>3489.8399999999997</v>
      </c>
      <c r="AI5" s="889"/>
      <c r="AJ5" s="889"/>
      <c r="AK5" s="889"/>
      <c r="AL5" s="933"/>
      <c r="AM5" s="940">
        <f t="shared" si="1"/>
        <v>8108.8275245650239</v>
      </c>
      <c r="AN5" s="900">
        <f t="shared" si="2"/>
        <v>1930.8675245650247</v>
      </c>
    </row>
    <row r="6" spans="1:40">
      <c r="A6" s="920">
        <v>104</v>
      </c>
      <c r="B6" s="921" t="s">
        <v>659</v>
      </c>
      <c r="C6" s="922">
        <v>25.85</v>
      </c>
      <c r="D6" s="258">
        <f>C6*D1</f>
        <v>4756.4000000000005</v>
      </c>
      <c r="H6" s="946">
        <f>C6*H1</f>
        <v>2016.3000000000002</v>
      </c>
      <c r="M6" s="946">
        <f t="shared" si="0"/>
        <v>6772.7000000000007</v>
      </c>
      <c r="AA6" s="885">
        <v>104</v>
      </c>
      <c r="AB6" s="886" t="s">
        <v>659</v>
      </c>
      <c r="AC6" s="887">
        <v>25.85</v>
      </c>
      <c r="AD6" s="888">
        <f>AC6*AD1</f>
        <v>5063.6483252759081</v>
      </c>
      <c r="AE6" s="889"/>
      <c r="AF6" s="889"/>
      <c r="AG6" s="933"/>
      <c r="AH6" s="936">
        <f>AC6*AH1</f>
        <v>3825.8</v>
      </c>
      <c r="AI6" s="889"/>
      <c r="AJ6" s="889"/>
      <c r="AK6" s="889"/>
      <c r="AL6" s="933"/>
      <c r="AM6" s="940">
        <f t="shared" si="1"/>
        <v>8889.4483252759092</v>
      </c>
      <c r="AN6" s="900">
        <f t="shared" si="2"/>
        <v>2116.7483252759084</v>
      </c>
    </row>
    <row r="7" spans="1:40" s="1071" customFormat="1">
      <c r="A7" s="1067">
        <v>105</v>
      </c>
      <c r="B7" s="1068" t="s">
        <v>659</v>
      </c>
      <c r="C7" s="1069">
        <v>29.88</v>
      </c>
      <c r="D7" s="953">
        <f>C7*D1</f>
        <v>5497.92</v>
      </c>
      <c r="E7" s="953"/>
      <c r="F7" s="953"/>
      <c r="G7" s="953"/>
      <c r="H7" s="1070">
        <f>C7*H1</f>
        <v>2330.64</v>
      </c>
      <c r="I7" s="953"/>
      <c r="J7" s="953"/>
      <c r="K7" s="953"/>
      <c r="L7" s="953"/>
      <c r="M7" s="1070">
        <f t="shared" si="0"/>
        <v>7828.5599999999995</v>
      </c>
      <c r="AA7" s="1072">
        <v>105</v>
      </c>
      <c r="AB7" s="1073" t="s">
        <v>659</v>
      </c>
      <c r="AC7" s="1074">
        <v>29.88</v>
      </c>
      <c r="AD7" s="1075">
        <f>AC7*AD1</f>
        <v>5853.0681608991918</v>
      </c>
      <c r="AE7" s="1076"/>
      <c r="AF7" s="1076"/>
      <c r="AG7" s="1077"/>
      <c r="AH7" s="1078">
        <f>AC7*AH1</f>
        <v>4422.24</v>
      </c>
      <c r="AI7" s="1076"/>
      <c r="AJ7" s="1076"/>
      <c r="AK7" s="1076"/>
      <c r="AL7" s="1077"/>
      <c r="AM7" s="1079">
        <f t="shared" si="1"/>
        <v>10275.308160899192</v>
      </c>
      <c r="AN7" s="1080">
        <f t="shared" si="2"/>
        <v>2446.748160899193</v>
      </c>
    </row>
    <row r="8" spans="1:40" s="1071" customFormat="1">
      <c r="A8" s="1067">
        <v>106</v>
      </c>
      <c r="B8" s="1068" t="s">
        <v>659</v>
      </c>
      <c r="C8" s="1069">
        <v>29.16</v>
      </c>
      <c r="D8" s="953">
        <f>C8*D1</f>
        <v>5365.44</v>
      </c>
      <c r="E8" s="953"/>
      <c r="F8" s="953"/>
      <c r="G8" s="953"/>
      <c r="H8" s="1070">
        <f>C8*H1</f>
        <v>2274.48</v>
      </c>
      <c r="I8" s="953"/>
      <c r="J8" s="953"/>
      <c r="K8" s="953"/>
      <c r="L8" s="953"/>
      <c r="M8" s="1070">
        <f t="shared" si="0"/>
        <v>7639.92</v>
      </c>
      <c r="AA8" s="1072">
        <v>106</v>
      </c>
      <c r="AB8" s="1073" t="s">
        <v>659</v>
      </c>
      <c r="AC8" s="1074">
        <v>29.16</v>
      </c>
      <c r="AD8" s="1075">
        <f>AC8*AD1</f>
        <v>5712.0303738895727</v>
      </c>
      <c r="AE8" s="1076"/>
      <c r="AF8" s="1076"/>
      <c r="AG8" s="1077"/>
      <c r="AH8" s="1078">
        <f>AC8*AH1</f>
        <v>4315.68</v>
      </c>
      <c r="AI8" s="1076"/>
      <c r="AJ8" s="1076"/>
      <c r="AK8" s="1076"/>
      <c r="AL8" s="1077"/>
      <c r="AM8" s="1079">
        <f t="shared" si="1"/>
        <v>10027.710373889573</v>
      </c>
      <c r="AN8" s="1080">
        <f t="shared" si="2"/>
        <v>2387.7903738895729</v>
      </c>
    </row>
    <row r="9" spans="1:40" ht="12.75" customHeight="1">
      <c r="A9" s="920">
        <v>107</v>
      </c>
      <c r="B9" s="921" t="s">
        <v>659</v>
      </c>
      <c r="C9" s="922">
        <v>29.68</v>
      </c>
      <c r="D9" s="258">
        <f>C9*D1</f>
        <v>5461.12</v>
      </c>
      <c r="H9" s="946">
        <f>C9*H1</f>
        <v>2315.04</v>
      </c>
      <c r="M9" s="946">
        <f t="shared" si="0"/>
        <v>7776.16</v>
      </c>
      <c r="AA9" s="885">
        <v>107</v>
      </c>
      <c r="AB9" s="886" t="s">
        <v>659</v>
      </c>
      <c r="AC9" s="887">
        <v>29.68</v>
      </c>
      <c r="AD9" s="888">
        <f>AC9*AD1</f>
        <v>5813.8909978409647</v>
      </c>
      <c r="AE9" s="889"/>
      <c r="AF9" s="889"/>
      <c r="AG9" s="933"/>
      <c r="AH9" s="936">
        <f>AC9*AH1</f>
        <v>4392.6400000000003</v>
      </c>
      <c r="AI9" s="889"/>
      <c r="AJ9" s="889"/>
      <c r="AK9" s="889"/>
      <c r="AL9" s="933"/>
      <c r="AM9" s="940">
        <f t="shared" si="1"/>
        <v>10206.530997840964</v>
      </c>
      <c r="AN9" s="900">
        <f t="shared" si="2"/>
        <v>2430.3709978409643</v>
      </c>
    </row>
    <row r="10" spans="1:40">
      <c r="A10" s="920">
        <v>108</v>
      </c>
      <c r="B10" s="921" t="s">
        <v>659</v>
      </c>
      <c r="C10" s="922">
        <v>26.12</v>
      </c>
      <c r="D10" s="258">
        <f>C10*D1</f>
        <v>4806.08</v>
      </c>
      <c r="H10" s="946">
        <f>C10*H1</f>
        <v>2037.3600000000001</v>
      </c>
      <c r="M10" s="946">
        <f t="shared" si="0"/>
        <v>6843.4400000000005</v>
      </c>
      <c r="AA10" s="885">
        <v>108</v>
      </c>
      <c r="AB10" s="886" t="s">
        <v>659</v>
      </c>
      <c r="AC10" s="887">
        <v>26.12</v>
      </c>
      <c r="AD10" s="888">
        <f>AC10*AD1</f>
        <v>5116.5374954045146</v>
      </c>
      <c r="AE10" s="889"/>
      <c r="AF10" s="889"/>
      <c r="AG10" s="933"/>
      <c r="AH10" s="936">
        <f>AC10*AH1</f>
        <v>3865.76</v>
      </c>
      <c r="AI10" s="889"/>
      <c r="AJ10" s="889"/>
      <c r="AK10" s="889"/>
      <c r="AL10" s="933"/>
      <c r="AM10" s="940">
        <f t="shared" si="1"/>
        <v>8982.2974954045148</v>
      </c>
      <c r="AN10" s="900">
        <f t="shared" si="2"/>
        <v>2138.8574954045143</v>
      </c>
    </row>
    <row r="11" spans="1:40">
      <c r="A11" s="251">
        <v>109</v>
      </c>
      <c r="B11" s="262" t="s">
        <v>659</v>
      </c>
      <c r="C11" s="263">
        <v>58.75</v>
      </c>
      <c r="D11" s="258">
        <f>C11*D1</f>
        <v>10810</v>
      </c>
      <c r="H11" s="946">
        <f>C11*H1</f>
        <v>4582.5</v>
      </c>
      <c r="M11" s="946">
        <f t="shared" si="0"/>
        <v>15392.5</v>
      </c>
      <c r="AA11" s="885">
        <v>109</v>
      </c>
      <c r="AB11" s="886" t="s">
        <v>659</v>
      </c>
      <c r="AC11" s="887">
        <v>58.75</v>
      </c>
      <c r="AD11" s="888">
        <f>AC11*AD1</f>
        <v>11508.291648354336</v>
      </c>
      <c r="AE11" s="889"/>
      <c r="AF11" s="889"/>
      <c r="AG11" s="933"/>
      <c r="AH11" s="936">
        <f>AC11*AH1</f>
        <v>8695</v>
      </c>
      <c r="AI11" s="889"/>
      <c r="AJ11" s="889"/>
      <c r="AK11" s="889"/>
      <c r="AL11" s="933"/>
      <c r="AM11" s="940">
        <f t="shared" si="1"/>
        <v>20203.291648354338</v>
      </c>
      <c r="AN11" s="900">
        <f t="shared" si="2"/>
        <v>4810.7916483543377</v>
      </c>
    </row>
    <row r="12" spans="1:40">
      <c r="A12" s="251">
        <v>110</v>
      </c>
      <c r="B12" s="262" t="s">
        <v>659</v>
      </c>
      <c r="C12" s="263">
        <v>60.5</v>
      </c>
      <c r="D12" s="258">
        <f>C12*D1</f>
        <v>11132</v>
      </c>
      <c r="H12" s="946">
        <f>C12*H1</f>
        <v>4719</v>
      </c>
      <c r="M12" s="946">
        <f t="shared" si="0"/>
        <v>15851</v>
      </c>
      <c r="AA12" s="885">
        <v>110</v>
      </c>
      <c r="AB12" s="886" t="s">
        <v>659</v>
      </c>
      <c r="AC12" s="887">
        <v>60.5</v>
      </c>
      <c r="AD12" s="888">
        <f>AC12*AD1</f>
        <v>11851.091825113826</v>
      </c>
      <c r="AE12" s="889"/>
      <c r="AF12" s="889"/>
      <c r="AG12" s="933"/>
      <c r="AH12" s="936">
        <f>AC12*AH1</f>
        <v>8954</v>
      </c>
      <c r="AI12" s="889"/>
      <c r="AJ12" s="889"/>
      <c r="AK12" s="889"/>
      <c r="AL12" s="933"/>
      <c r="AM12" s="940">
        <f t="shared" si="1"/>
        <v>20805.091825113828</v>
      </c>
      <c r="AN12" s="900">
        <f t="shared" si="2"/>
        <v>4954.0918251138282</v>
      </c>
    </row>
    <row r="13" spans="1:40" s="1071" customFormat="1">
      <c r="A13" s="1071">
        <v>111</v>
      </c>
      <c r="B13" s="1081" t="s">
        <v>659</v>
      </c>
      <c r="C13" s="1082">
        <v>4271.87</v>
      </c>
      <c r="D13" s="953"/>
      <c r="E13" s="953"/>
      <c r="F13" s="953">
        <f>C13*F1</f>
        <v>837286.52</v>
      </c>
      <c r="G13" s="953"/>
      <c r="H13" s="1070"/>
      <c r="I13" s="953"/>
      <c r="J13" s="953">
        <f>C13*J1</f>
        <v>333205.86</v>
      </c>
      <c r="K13" s="953"/>
      <c r="L13" s="953"/>
      <c r="M13" s="1070">
        <f t="shared" si="0"/>
        <v>1170492.3799999999</v>
      </c>
      <c r="AA13" s="1072">
        <v>111</v>
      </c>
      <c r="AB13" s="1073" t="s">
        <v>659</v>
      </c>
      <c r="AC13" s="1074">
        <v>4271.87</v>
      </c>
      <c r="AD13" s="1075"/>
      <c r="AE13" s="1076"/>
      <c r="AF13" s="1076">
        <f>AC13*AF1</f>
        <v>888061.17776775209</v>
      </c>
      <c r="AG13" s="1077"/>
      <c r="AH13" s="1078"/>
      <c r="AI13" s="1076"/>
      <c r="AJ13" s="1076">
        <f>AC13*AJ1</f>
        <v>632236.76</v>
      </c>
      <c r="AK13" s="1076"/>
      <c r="AL13" s="1077"/>
      <c r="AM13" s="1079">
        <f t="shared" si="1"/>
        <v>1520297.937767752</v>
      </c>
      <c r="AN13" s="1080">
        <f t="shared" si="2"/>
        <v>349805.55776775209</v>
      </c>
    </row>
    <row r="14" spans="1:40">
      <c r="A14" s="251">
        <v>112</v>
      </c>
      <c r="B14" s="262" t="s">
        <v>659</v>
      </c>
      <c r="C14" s="263">
        <v>24.01</v>
      </c>
      <c r="D14" s="258">
        <f>C14*D1</f>
        <v>4417.84</v>
      </c>
      <c r="H14" s="946">
        <f>C14*H1</f>
        <v>1872.7800000000002</v>
      </c>
      <c r="M14" s="946">
        <f t="shared" si="0"/>
        <v>6290.6200000000008</v>
      </c>
      <c r="AA14" s="885">
        <v>112</v>
      </c>
      <c r="AB14" s="886" t="s">
        <v>659</v>
      </c>
      <c r="AC14" s="887">
        <v>24.01</v>
      </c>
      <c r="AD14" s="888">
        <f>AC14*AD1</f>
        <v>4703.2184251402141</v>
      </c>
      <c r="AE14" s="889"/>
      <c r="AF14" s="889"/>
      <c r="AG14" s="933"/>
      <c r="AH14" s="936">
        <f>AC14*AH1</f>
        <v>3553.48</v>
      </c>
      <c r="AI14" s="889"/>
      <c r="AJ14" s="889"/>
      <c r="AK14" s="889"/>
      <c r="AL14" s="933"/>
      <c r="AM14" s="940">
        <f t="shared" si="1"/>
        <v>8256.6984251402137</v>
      </c>
      <c r="AN14" s="900">
        <f t="shared" si="2"/>
        <v>1966.0784251402129</v>
      </c>
    </row>
    <row r="15" spans="1:40" s="1071" customFormat="1">
      <c r="A15" s="1071">
        <v>113</v>
      </c>
      <c r="B15" s="1081" t="s">
        <v>659</v>
      </c>
      <c r="C15" s="1082">
        <v>66.319999999999993</v>
      </c>
      <c r="D15" s="953">
        <f>C15*D1</f>
        <v>12202.88</v>
      </c>
      <c r="E15" s="953"/>
      <c r="F15" s="953"/>
      <c r="G15" s="953"/>
      <c r="H15" s="1070">
        <f>C15*H1</f>
        <v>5172.9599999999991</v>
      </c>
      <c r="I15" s="953"/>
      <c r="J15" s="953"/>
      <c r="K15" s="953"/>
      <c r="L15" s="953"/>
      <c r="M15" s="1070">
        <f t="shared" ref="M15:M36" si="3">SUM(D15:K15)</f>
        <v>17375.839999999997</v>
      </c>
      <c r="AA15" s="1072">
        <v>113</v>
      </c>
      <c r="AB15" s="1073" t="s">
        <v>659</v>
      </c>
      <c r="AC15" s="1074">
        <v>66.319999999999993</v>
      </c>
      <c r="AD15" s="1075">
        <f>AC15*AD1</f>
        <v>12991.147270108246</v>
      </c>
      <c r="AE15" s="1076"/>
      <c r="AF15" s="1076"/>
      <c r="AG15" s="1077"/>
      <c r="AH15" s="1078">
        <f>AC15*AH1</f>
        <v>9815.3599999999988</v>
      </c>
      <c r="AI15" s="1076"/>
      <c r="AJ15" s="1076"/>
      <c r="AK15" s="1076"/>
      <c r="AL15" s="1077"/>
      <c r="AM15" s="1079">
        <f t="shared" si="1"/>
        <v>22806.507270108246</v>
      </c>
      <c r="AN15" s="1080">
        <f t="shared" si="2"/>
        <v>5430.6672701082498</v>
      </c>
    </row>
    <row r="16" spans="1:40" s="1071" customFormat="1">
      <c r="A16" s="1071">
        <v>114</v>
      </c>
      <c r="B16" s="1081" t="s">
        <v>659</v>
      </c>
      <c r="C16" s="1082">
        <v>48.27</v>
      </c>
      <c r="D16" s="953">
        <f>C16*D1</f>
        <v>8881.68</v>
      </c>
      <c r="E16" s="953"/>
      <c r="F16" s="953"/>
      <c r="G16" s="953"/>
      <c r="H16" s="1070">
        <f>C16*H1</f>
        <v>3765.0600000000004</v>
      </c>
      <c r="I16" s="953"/>
      <c r="J16" s="953"/>
      <c r="K16" s="953"/>
      <c r="L16" s="953"/>
      <c r="M16" s="1070">
        <f t="shared" si="3"/>
        <v>12646.740000000002</v>
      </c>
      <c r="AA16" s="1072">
        <v>114</v>
      </c>
      <c r="AB16" s="1073" t="s">
        <v>659</v>
      </c>
      <c r="AC16" s="1074">
        <v>48.27</v>
      </c>
      <c r="AD16" s="1075">
        <f>AC16*AD1</f>
        <v>9455.4083041032136</v>
      </c>
      <c r="AE16" s="1076"/>
      <c r="AF16" s="1076"/>
      <c r="AG16" s="1077"/>
      <c r="AH16" s="1078">
        <f>AC16*AH1</f>
        <v>7143.96</v>
      </c>
      <c r="AI16" s="1076"/>
      <c r="AJ16" s="1076"/>
      <c r="AK16" s="1076"/>
      <c r="AL16" s="1077"/>
      <c r="AM16" s="1079">
        <f t="shared" si="1"/>
        <v>16599.368304103213</v>
      </c>
      <c r="AN16" s="1080">
        <f t="shared" si="2"/>
        <v>3952.6283041032111</v>
      </c>
    </row>
    <row r="17" spans="1:50" s="1071" customFormat="1">
      <c r="A17" s="1071">
        <v>115</v>
      </c>
      <c r="B17" s="1081" t="s">
        <v>659</v>
      </c>
      <c r="C17" s="1082">
        <v>66.92</v>
      </c>
      <c r="D17" s="953">
        <f>C17*D1</f>
        <v>12313.28</v>
      </c>
      <c r="E17" s="953"/>
      <c r="F17" s="953"/>
      <c r="G17" s="953"/>
      <c r="H17" s="1070">
        <f>C17*H1</f>
        <v>5219.76</v>
      </c>
      <c r="I17" s="953"/>
      <c r="J17" s="953"/>
      <c r="K17" s="953"/>
      <c r="L17" s="953"/>
      <c r="M17" s="1070">
        <f t="shared" si="3"/>
        <v>17533.04</v>
      </c>
      <c r="AA17" s="1072">
        <v>115</v>
      </c>
      <c r="AB17" s="1073" t="s">
        <v>659</v>
      </c>
      <c r="AC17" s="1074">
        <v>66.92</v>
      </c>
      <c r="AD17" s="1075">
        <f>AC17*AD1</f>
        <v>13108.67875928293</v>
      </c>
      <c r="AE17" s="1076"/>
      <c r="AF17" s="1076"/>
      <c r="AG17" s="1077"/>
      <c r="AH17" s="1078">
        <f>AC17*AH1</f>
        <v>9904.16</v>
      </c>
      <c r="AI17" s="1076"/>
      <c r="AJ17" s="1076"/>
      <c r="AK17" s="1076"/>
      <c r="AL17" s="1077"/>
      <c r="AM17" s="1079">
        <f t="shared" si="1"/>
        <v>23012.838759282931</v>
      </c>
      <c r="AN17" s="1080">
        <f t="shared" si="2"/>
        <v>5479.7987592829304</v>
      </c>
    </row>
    <row r="18" spans="1:50">
      <c r="A18" s="251">
        <v>116</v>
      </c>
      <c r="B18" s="262" t="s">
        <v>659</v>
      </c>
      <c r="C18" s="263">
        <v>64.08</v>
      </c>
      <c r="D18" s="258">
        <f>C18*D1</f>
        <v>11790.72</v>
      </c>
      <c r="H18" s="946">
        <f>C18*H1</f>
        <v>4998.24</v>
      </c>
      <c r="M18" s="946">
        <f t="shared" si="3"/>
        <v>16788.96</v>
      </c>
      <c r="AA18" s="885">
        <v>116</v>
      </c>
      <c r="AB18" s="886" t="s">
        <v>659</v>
      </c>
      <c r="AC18" s="887">
        <v>64.08</v>
      </c>
      <c r="AD18" s="888">
        <f>AC18*AD1</f>
        <v>12552.363043856098</v>
      </c>
      <c r="AE18" s="889"/>
      <c r="AF18" s="889"/>
      <c r="AG18" s="933"/>
      <c r="AH18" s="936">
        <f>AC18*AH1</f>
        <v>9483.84</v>
      </c>
      <c r="AI18" s="889"/>
      <c r="AJ18" s="889"/>
      <c r="AK18" s="889"/>
      <c r="AL18" s="933"/>
      <c r="AM18" s="940">
        <f t="shared" si="1"/>
        <v>22036.203043856098</v>
      </c>
      <c r="AN18" s="900">
        <f t="shared" si="2"/>
        <v>5247.2430438560987</v>
      </c>
    </row>
    <row r="19" spans="1:50">
      <c r="A19" s="251">
        <v>117</v>
      </c>
      <c r="B19" s="262" t="s">
        <v>659</v>
      </c>
      <c r="C19" s="263">
        <v>66.59</v>
      </c>
      <c r="D19" s="258">
        <f>C19*D1</f>
        <v>12252.560000000001</v>
      </c>
      <c r="H19" s="946">
        <f>C19*H1</f>
        <v>5194.0200000000004</v>
      </c>
      <c r="M19" s="946">
        <f t="shared" si="3"/>
        <v>17446.580000000002</v>
      </c>
      <c r="AA19" s="885">
        <v>117</v>
      </c>
      <c r="AB19" s="886" t="s">
        <v>659</v>
      </c>
      <c r="AC19" s="887">
        <v>66.59</v>
      </c>
      <c r="AD19" s="888">
        <f>AC19*AD1</f>
        <v>13044.036440236854</v>
      </c>
      <c r="AE19" s="889"/>
      <c r="AF19" s="889"/>
      <c r="AG19" s="933"/>
      <c r="AH19" s="936">
        <f>AC19*AH1</f>
        <v>9855.32</v>
      </c>
      <c r="AI19" s="889"/>
      <c r="AJ19" s="889"/>
      <c r="AK19" s="889"/>
      <c r="AL19" s="933"/>
      <c r="AM19" s="940">
        <f t="shared" si="1"/>
        <v>22899.356440236854</v>
      </c>
      <c r="AN19" s="900">
        <f t="shared" si="2"/>
        <v>5452.7764402368521</v>
      </c>
    </row>
    <row r="20" spans="1:50">
      <c r="A20" s="251">
        <v>118</v>
      </c>
      <c r="B20" s="262" t="s">
        <v>659</v>
      </c>
      <c r="C20" s="263">
        <v>67.64</v>
      </c>
      <c r="D20" s="258">
        <f>C20*D1</f>
        <v>12445.76</v>
      </c>
      <c r="H20" s="946">
        <f>C20*H1</f>
        <v>5275.92</v>
      </c>
      <c r="M20" s="946">
        <f t="shared" si="3"/>
        <v>17721.68</v>
      </c>
      <c r="AA20" s="885">
        <v>118</v>
      </c>
      <c r="AB20" s="886" t="s">
        <v>659</v>
      </c>
      <c r="AC20" s="887">
        <v>67.64</v>
      </c>
      <c r="AD20" s="888">
        <f>AC20*AD1</f>
        <v>13249.716546292548</v>
      </c>
      <c r="AE20" s="889"/>
      <c r="AF20" s="889"/>
      <c r="AG20" s="933"/>
      <c r="AH20" s="936">
        <f>AC20*AH1</f>
        <v>10010.719999999999</v>
      </c>
      <c r="AI20" s="889"/>
      <c r="AJ20" s="889"/>
      <c r="AK20" s="889"/>
      <c r="AL20" s="933"/>
      <c r="AM20" s="940">
        <f t="shared" si="1"/>
        <v>23260.436546292549</v>
      </c>
      <c r="AN20" s="900">
        <f t="shared" si="2"/>
        <v>5538.7565462925486</v>
      </c>
    </row>
    <row r="21" spans="1:50" s="1071" customFormat="1">
      <c r="A21" s="1071">
        <v>119</v>
      </c>
      <c r="B21" s="1081" t="s">
        <v>659</v>
      </c>
      <c r="C21" s="1082">
        <v>43.26</v>
      </c>
      <c r="D21" s="953">
        <f>C21*D1</f>
        <v>7959.8399999999992</v>
      </c>
      <c r="E21" s="953"/>
      <c r="F21" s="953"/>
      <c r="G21" s="953"/>
      <c r="H21" s="1070">
        <f>C21*H1</f>
        <v>3374.2799999999997</v>
      </c>
      <c r="I21" s="953"/>
      <c r="J21" s="953"/>
      <c r="K21" s="953"/>
      <c r="L21" s="953"/>
      <c r="M21" s="1070">
        <f t="shared" si="3"/>
        <v>11334.119999999999</v>
      </c>
      <c r="AA21" s="1072">
        <v>119</v>
      </c>
      <c r="AB21" s="1073" t="s">
        <v>659</v>
      </c>
      <c r="AC21" s="1074">
        <v>43.26</v>
      </c>
      <c r="AD21" s="1075">
        <f>AC21*AD1</f>
        <v>8474.0203694946122</v>
      </c>
      <c r="AE21" s="1076"/>
      <c r="AF21" s="1076"/>
      <c r="AG21" s="1077"/>
      <c r="AH21" s="1078">
        <f>AC21*AH1</f>
        <v>6402.48</v>
      </c>
      <c r="AI21" s="1076"/>
      <c r="AJ21" s="1076"/>
      <c r="AK21" s="1076"/>
      <c r="AL21" s="1077"/>
      <c r="AM21" s="1079">
        <f t="shared" si="1"/>
        <v>14876.500369494612</v>
      </c>
      <c r="AN21" s="1080">
        <f t="shared" si="2"/>
        <v>3542.3803694946128</v>
      </c>
      <c r="AQ21" s="1081" t="s">
        <v>713</v>
      </c>
      <c r="AR21" s="1081" t="s">
        <v>1074</v>
      </c>
      <c r="AS21" s="1081" t="s">
        <v>1073</v>
      </c>
      <c r="AT21" s="1081"/>
      <c r="AU21" s="1081" t="s">
        <v>1075</v>
      </c>
      <c r="AV21" s="1081" t="s">
        <v>1073</v>
      </c>
      <c r="AX21" s="1071" t="s">
        <v>1076</v>
      </c>
    </row>
    <row r="22" spans="1:50" s="1071" customFormat="1">
      <c r="A22" s="1071">
        <v>120</v>
      </c>
      <c r="B22" s="1081" t="s">
        <v>659</v>
      </c>
      <c r="C22" s="1082">
        <v>42.24</v>
      </c>
      <c r="D22" s="953">
        <f>C22*D1</f>
        <v>7772.1600000000008</v>
      </c>
      <c r="E22" s="953"/>
      <c r="F22" s="953"/>
      <c r="G22" s="953"/>
      <c r="H22" s="1070">
        <f>C22*H1</f>
        <v>3294.7200000000003</v>
      </c>
      <c r="I22" s="953"/>
      <c r="J22" s="953"/>
      <c r="K22" s="953"/>
      <c r="L22" s="953"/>
      <c r="M22" s="1070">
        <f t="shared" si="3"/>
        <v>11066.880000000001</v>
      </c>
      <c r="AA22" s="1072">
        <v>120</v>
      </c>
      <c r="AB22" s="1073" t="s">
        <v>659</v>
      </c>
      <c r="AC22" s="1074">
        <v>42.24</v>
      </c>
      <c r="AD22" s="1075">
        <f>AC22*AD1</f>
        <v>8274.216837897653</v>
      </c>
      <c r="AE22" s="1076"/>
      <c r="AF22" s="1076"/>
      <c r="AG22" s="1077"/>
      <c r="AH22" s="1078">
        <f>AC22*AH1</f>
        <v>6251.52</v>
      </c>
      <c r="AI22" s="1076"/>
      <c r="AJ22" s="1076"/>
      <c r="AK22" s="1076"/>
      <c r="AL22" s="1077"/>
      <c r="AM22" s="1079">
        <f t="shared" si="1"/>
        <v>14525.736837897653</v>
      </c>
      <c r="AN22" s="1080">
        <f t="shared" si="2"/>
        <v>3458.8568378976524</v>
      </c>
      <c r="AP22" s="1071" t="s">
        <v>1071</v>
      </c>
      <c r="AQ22" s="1083">
        <f>AQ26</f>
        <v>1211.6400000000003</v>
      </c>
      <c r="AR22" s="1071">
        <v>184</v>
      </c>
      <c r="AS22" s="1084">
        <f>AQ22*AR22</f>
        <v>222941.76000000007</v>
      </c>
      <c r="AU22" s="1085">
        <f>AD1</f>
        <v>195.88581529113762</v>
      </c>
      <c r="AV22" s="1084">
        <f>AQ22*AU22</f>
        <v>237343.08923935404</v>
      </c>
      <c r="AX22" s="1084">
        <f>AV22-AS22</f>
        <v>14401.329239353974</v>
      </c>
    </row>
    <row r="23" spans="1:50">
      <c r="A23" s="251">
        <v>121</v>
      </c>
      <c r="B23" s="262" t="s">
        <v>659</v>
      </c>
      <c r="C23" s="263">
        <v>45.47</v>
      </c>
      <c r="D23" s="258">
        <f>C23*D1</f>
        <v>8366.48</v>
      </c>
      <c r="H23" s="946">
        <f>C23*H1</f>
        <v>3546.66</v>
      </c>
      <c r="M23" s="946">
        <f t="shared" si="3"/>
        <v>11913.14</v>
      </c>
      <c r="AA23" s="885">
        <v>121</v>
      </c>
      <c r="AB23" s="886" t="s">
        <v>659</v>
      </c>
      <c r="AC23" s="887">
        <v>45.47</v>
      </c>
      <c r="AD23" s="888">
        <f>AC23*AD1</f>
        <v>8906.9280212880276</v>
      </c>
      <c r="AE23" s="889"/>
      <c r="AF23" s="889"/>
      <c r="AG23" s="933"/>
      <c r="AH23" s="936">
        <f>AC23*AH1</f>
        <v>6729.5599999999995</v>
      </c>
      <c r="AI23" s="889"/>
      <c r="AJ23" s="889"/>
      <c r="AK23" s="889"/>
      <c r="AL23" s="933"/>
      <c r="AM23" s="940">
        <f t="shared" si="1"/>
        <v>15636.488021288027</v>
      </c>
      <c r="AN23" s="900">
        <f t="shared" si="2"/>
        <v>3723.3480212880277</v>
      </c>
      <c r="AP23" s="251" t="s">
        <v>1072</v>
      </c>
      <c r="AQ23" s="949">
        <f>AQ27</f>
        <v>4648.37</v>
      </c>
      <c r="AR23" s="251">
        <v>196</v>
      </c>
      <c r="AS23" s="950">
        <f t="shared" ref="AS23" si="4">AQ23*AR23</f>
        <v>911080.52</v>
      </c>
      <c r="AU23" s="951">
        <f>AF1</f>
        <v>207.88581529113762</v>
      </c>
      <c r="AV23" s="950">
        <f t="shared" ref="AV23" si="5">AQ23*AU23</f>
        <v>966330.18722486531</v>
      </c>
      <c r="AX23" s="950">
        <f>AV23-AS23</f>
        <v>55249.66722486529</v>
      </c>
    </row>
    <row r="24" spans="1:50">
      <c r="A24" s="251">
        <v>122</v>
      </c>
      <c r="B24" s="262" t="s">
        <v>659</v>
      </c>
      <c r="C24" s="263">
        <v>14.96</v>
      </c>
      <c r="D24" s="258">
        <f>C24*D1</f>
        <v>2752.6400000000003</v>
      </c>
      <c r="H24" s="946">
        <f>C24*H1</f>
        <v>1166.8800000000001</v>
      </c>
      <c r="M24" s="946">
        <f t="shared" si="3"/>
        <v>3919.5200000000004</v>
      </c>
      <c r="AA24" s="885">
        <v>122</v>
      </c>
      <c r="AB24" s="886" t="s">
        <v>659</v>
      </c>
      <c r="AC24" s="887">
        <v>14.96</v>
      </c>
      <c r="AD24" s="888">
        <f>AC24*AD1</f>
        <v>2930.4517967554189</v>
      </c>
      <c r="AE24" s="889"/>
      <c r="AF24" s="889"/>
      <c r="AG24" s="933"/>
      <c r="AH24" s="936">
        <f>AC24*AH1</f>
        <v>2214.08</v>
      </c>
      <c r="AI24" s="889"/>
      <c r="AJ24" s="889"/>
      <c r="AK24" s="889"/>
      <c r="AL24" s="933"/>
      <c r="AM24" s="940">
        <f t="shared" si="1"/>
        <v>5144.5317967554183</v>
      </c>
      <c r="AN24" s="900">
        <f t="shared" si="2"/>
        <v>1225.0117967554179</v>
      </c>
      <c r="AP24" s="251" t="s">
        <v>1070</v>
      </c>
      <c r="AQ24" s="949">
        <f>AQ28</f>
        <v>5860.01</v>
      </c>
      <c r="AS24" s="950">
        <f>AS22+AS23</f>
        <v>1134022.28</v>
      </c>
      <c r="AV24" s="950">
        <f>AV22+AV23</f>
        <v>1203673.2764642194</v>
      </c>
      <c r="AX24" s="950">
        <f>AV24-AS24</f>
        <v>69650.99646421941</v>
      </c>
    </row>
    <row r="25" spans="1:50">
      <c r="A25" s="251">
        <v>123</v>
      </c>
      <c r="B25" s="262" t="s">
        <v>659</v>
      </c>
      <c r="C25" s="263">
        <v>30.52</v>
      </c>
      <c r="D25" s="258">
        <f>C25*D1</f>
        <v>5615.68</v>
      </c>
      <c r="H25" s="946">
        <f>C25*H1</f>
        <v>2380.56</v>
      </c>
      <c r="M25" s="946">
        <f t="shared" si="3"/>
        <v>7996.24</v>
      </c>
      <c r="AA25" s="885">
        <v>123</v>
      </c>
      <c r="AB25" s="886" t="s">
        <v>659</v>
      </c>
      <c r="AC25" s="887">
        <v>30.52</v>
      </c>
      <c r="AD25" s="888">
        <f>AC25*AD1</f>
        <v>5978.4350826855198</v>
      </c>
      <c r="AE25" s="889"/>
      <c r="AF25" s="889"/>
      <c r="AG25" s="933"/>
      <c r="AH25" s="936">
        <f>AC25*AH1</f>
        <v>4516.96</v>
      </c>
      <c r="AI25" s="889"/>
      <c r="AJ25" s="889"/>
      <c r="AK25" s="889"/>
      <c r="AL25" s="933"/>
      <c r="AM25" s="940">
        <f t="shared" si="1"/>
        <v>10495.39508268552</v>
      </c>
      <c r="AN25" s="900">
        <f t="shared" si="2"/>
        <v>2499.15508268552</v>
      </c>
      <c r="AQ25" s="262" t="s">
        <v>713</v>
      </c>
      <c r="AR25" s="262" t="s">
        <v>1074</v>
      </c>
      <c r="AS25" s="262" t="s">
        <v>1073</v>
      </c>
      <c r="AT25" s="262"/>
      <c r="AU25" s="262" t="s">
        <v>1075</v>
      </c>
      <c r="AV25" s="262" t="s">
        <v>1073</v>
      </c>
    </row>
    <row r="26" spans="1:50" s="1071" customFormat="1">
      <c r="A26" s="1071">
        <v>124</v>
      </c>
      <c r="B26" s="1081" t="s">
        <v>659</v>
      </c>
      <c r="C26" s="1082">
        <v>27.84</v>
      </c>
      <c r="D26" s="953">
        <f>C26*D1</f>
        <v>5122.5600000000004</v>
      </c>
      <c r="E26" s="953"/>
      <c r="F26" s="953"/>
      <c r="G26" s="953"/>
      <c r="H26" s="1070">
        <f>C26*H1</f>
        <v>2171.52</v>
      </c>
      <c r="I26" s="953"/>
      <c r="J26" s="953"/>
      <c r="K26" s="953"/>
      <c r="L26" s="953"/>
      <c r="M26" s="1070">
        <f t="shared" si="3"/>
        <v>7294.08</v>
      </c>
      <c r="AA26" s="1072">
        <v>124</v>
      </c>
      <c r="AB26" s="1073" t="s">
        <v>659</v>
      </c>
      <c r="AC26" s="1074">
        <v>27.84</v>
      </c>
      <c r="AD26" s="1075">
        <f>AC26*AD1</f>
        <v>5453.4610977052716</v>
      </c>
      <c r="AE26" s="1076"/>
      <c r="AF26" s="1076"/>
      <c r="AG26" s="1077"/>
      <c r="AH26" s="1078">
        <f>AC26*AH1</f>
        <v>4120.32</v>
      </c>
      <c r="AI26" s="1076"/>
      <c r="AJ26" s="1076"/>
      <c r="AK26" s="1076"/>
      <c r="AL26" s="1077"/>
      <c r="AM26" s="1079">
        <f t="shared" si="1"/>
        <v>9573.7810977052723</v>
      </c>
      <c r="AN26" s="1080">
        <f t="shared" si="2"/>
        <v>2279.7010977052723</v>
      </c>
      <c r="AP26" s="1071" t="s">
        <v>1071</v>
      </c>
      <c r="AQ26" s="1083">
        <f>AC37-AC13-AC36</f>
        <v>1211.6400000000003</v>
      </c>
      <c r="AR26" s="1071">
        <v>78</v>
      </c>
      <c r="AS26" s="1084">
        <f>AQ26*AR26</f>
        <v>94507.920000000027</v>
      </c>
      <c r="AU26" s="1071">
        <v>148</v>
      </c>
      <c r="AV26" s="1084">
        <f>AQ26*AU26</f>
        <v>179322.72000000006</v>
      </c>
      <c r="AX26" s="1084">
        <f t="shared" ref="AX26:AX27" si="6">AV26-AS26</f>
        <v>84814.800000000032</v>
      </c>
    </row>
    <row r="27" spans="1:50">
      <c r="A27" s="251">
        <v>125</v>
      </c>
      <c r="B27" s="262" t="s">
        <v>659</v>
      </c>
      <c r="C27" s="263">
        <v>33.479999999999997</v>
      </c>
      <c r="D27" s="258">
        <f>C27*D1</f>
        <v>6160.32</v>
      </c>
      <c r="H27" s="946">
        <f>C27*H1</f>
        <v>2611.4399999999996</v>
      </c>
      <c r="M27" s="946">
        <f t="shared" si="3"/>
        <v>8771.7599999999984</v>
      </c>
      <c r="AA27" s="885">
        <v>125</v>
      </c>
      <c r="AB27" s="886" t="s">
        <v>659</v>
      </c>
      <c r="AC27" s="887">
        <v>33.479999999999997</v>
      </c>
      <c r="AD27" s="888">
        <f>AC27*AD1</f>
        <v>6558.2570959472869</v>
      </c>
      <c r="AE27" s="889"/>
      <c r="AF27" s="889"/>
      <c r="AG27" s="933"/>
      <c r="AH27" s="936">
        <f>AC27*AH1</f>
        <v>4955.04</v>
      </c>
      <c r="AI27" s="889"/>
      <c r="AJ27" s="889"/>
      <c r="AK27" s="889"/>
      <c r="AL27" s="933"/>
      <c r="AM27" s="940">
        <f t="shared" si="1"/>
        <v>11513.297095947288</v>
      </c>
      <c r="AN27" s="900">
        <f t="shared" si="2"/>
        <v>2741.5370959472893</v>
      </c>
      <c r="AP27" s="251" t="s">
        <v>1072</v>
      </c>
      <c r="AQ27" s="949">
        <f>AC13+AC36</f>
        <v>4648.37</v>
      </c>
      <c r="AR27" s="251">
        <v>78</v>
      </c>
      <c r="AS27" s="950">
        <f t="shared" ref="AS27" si="7">AQ27*AR27</f>
        <v>362572.86</v>
      </c>
      <c r="AU27" s="251">
        <v>148</v>
      </c>
      <c r="AV27" s="950">
        <f t="shared" ref="AV27" si="8">AQ27*AU27</f>
        <v>687958.76</v>
      </c>
      <c r="AX27" s="950">
        <f t="shared" si="6"/>
        <v>325385.90000000002</v>
      </c>
    </row>
    <row r="28" spans="1:50">
      <c r="A28" s="251">
        <v>126</v>
      </c>
      <c r="B28" s="262" t="s">
        <v>659</v>
      </c>
      <c r="C28" s="263">
        <v>29.5</v>
      </c>
      <c r="D28" s="258">
        <f>C28*D1</f>
        <v>5428</v>
      </c>
      <c r="H28" s="946">
        <f>C28*H1</f>
        <v>2301</v>
      </c>
      <c r="M28" s="946">
        <f t="shared" si="3"/>
        <v>7729</v>
      </c>
      <c r="AA28" s="885">
        <v>126</v>
      </c>
      <c r="AB28" s="886" t="s">
        <v>659</v>
      </c>
      <c r="AC28" s="887">
        <v>29.5</v>
      </c>
      <c r="AD28" s="888">
        <f>AC28*AD1</f>
        <v>5778.6315510885597</v>
      </c>
      <c r="AE28" s="889"/>
      <c r="AF28" s="889"/>
      <c r="AG28" s="933"/>
      <c r="AH28" s="936">
        <f>AC28*AH1</f>
        <v>4366</v>
      </c>
      <c r="AI28" s="889"/>
      <c r="AJ28" s="889"/>
      <c r="AK28" s="889"/>
      <c r="AL28" s="933"/>
      <c r="AM28" s="940">
        <f t="shared" si="1"/>
        <v>10144.63155108856</v>
      </c>
      <c r="AN28" s="900">
        <f t="shared" si="2"/>
        <v>2415.6315510885597</v>
      </c>
      <c r="AP28" s="251" t="s">
        <v>1070</v>
      </c>
      <c r="AQ28" s="949">
        <f>SUM(AQ26:AQ27)</f>
        <v>5860.01</v>
      </c>
      <c r="AS28" s="950">
        <f>AS26+AS27</f>
        <v>457080.78</v>
      </c>
      <c r="AV28" s="950">
        <f>AV26+AV27</f>
        <v>867281.4800000001</v>
      </c>
      <c r="AX28" s="950">
        <f>AV28-AS28</f>
        <v>410200.70000000007</v>
      </c>
    </row>
    <row r="29" spans="1:50" s="1071" customFormat="1">
      <c r="A29" s="1071">
        <v>201</v>
      </c>
      <c r="B29" s="1081" t="s">
        <v>659</v>
      </c>
      <c r="C29" s="1082">
        <v>34.96</v>
      </c>
      <c r="D29" s="953">
        <f>C29*D1</f>
        <v>6432.64</v>
      </c>
      <c r="E29" s="953"/>
      <c r="F29" s="953"/>
      <c r="G29" s="953"/>
      <c r="H29" s="1070">
        <f>C29*H1</f>
        <v>2726.88</v>
      </c>
      <c r="I29" s="953"/>
      <c r="J29" s="953"/>
      <c r="K29" s="953"/>
      <c r="L29" s="953"/>
      <c r="M29" s="1070">
        <f t="shared" si="3"/>
        <v>9159.52</v>
      </c>
      <c r="AA29" s="1072">
        <v>201</v>
      </c>
      <c r="AB29" s="1073" t="s">
        <v>659</v>
      </c>
      <c r="AC29" s="1074">
        <v>34.96</v>
      </c>
      <c r="AD29" s="1075">
        <f>AC29*AD1</f>
        <v>6848.1681025781709</v>
      </c>
      <c r="AE29" s="1076"/>
      <c r="AF29" s="1076"/>
      <c r="AG29" s="1077"/>
      <c r="AH29" s="1078">
        <f>AC29*AH1</f>
        <v>5174.08</v>
      </c>
      <c r="AI29" s="1076"/>
      <c r="AJ29" s="1076"/>
      <c r="AK29" s="1076"/>
      <c r="AL29" s="1077"/>
      <c r="AM29" s="1079">
        <f t="shared" si="1"/>
        <v>12022.248102578171</v>
      </c>
      <c r="AN29" s="1080">
        <f t="shared" si="2"/>
        <v>2862.7281025781704</v>
      </c>
    </row>
    <row r="30" spans="1:50" s="1071" customFormat="1">
      <c r="A30" s="1071">
        <v>202</v>
      </c>
      <c r="B30" s="1081" t="s">
        <v>659</v>
      </c>
      <c r="C30" s="1082">
        <v>23.4</v>
      </c>
      <c r="D30" s="953">
        <f>C30*D1</f>
        <v>4305.5999999999995</v>
      </c>
      <c r="E30" s="953"/>
      <c r="F30" s="953"/>
      <c r="G30" s="953"/>
      <c r="H30" s="1070">
        <f>C30*H1</f>
        <v>1825.1999999999998</v>
      </c>
      <c r="I30" s="953"/>
      <c r="J30" s="953"/>
      <c r="K30" s="953"/>
      <c r="L30" s="953"/>
      <c r="M30" s="1070">
        <f t="shared" si="3"/>
        <v>6130.7999999999993</v>
      </c>
      <c r="AA30" s="1072">
        <v>202</v>
      </c>
      <c r="AB30" s="1073" t="s">
        <v>659</v>
      </c>
      <c r="AC30" s="1074">
        <v>23.4</v>
      </c>
      <c r="AD30" s="1075">
        <f>AC30*AD1</f>
        <v>4583.7280778126196</v>
      </c>
      <c r="AE30" s="1076"/>
      <c r="AF30" s="1076"/>
      <c r="AG30" s="1077"/>
      <c r="AH30" s="1078">
        <f>AC30*AH1</f>
        <v>3463.2</v>
      </c>
      <c r="AI30" s="1076"/>
      <c r="AJ30" s="1076"/>
      <c r="AK30" s="1076"/>
      <c r="AL30" s="1077"/>
      <c r="AM30" s="1079">
        <f t="shared" si="1"/>
        <v>8046.9280778126194</v>
      </c>
      <c r="AN30" s="1080">
        <f t="shared" si="2"/>
        <v>1916.1280778126202</v>
      </c>
    </row>
    <row r="31" spans="1:50" s="1071" customFormat="1">
      <c r="A31" s="1071">
        <v>203</v>
      </c>
      <c r="B31" s="1081" t="s">
        <v>659</v>
      </c>
      <c r="C31" s="1082">
        <v>33</v>
      </c>
      <c r="D31" s="953">
        <f>C31*D1</f>
        <v>6072</v>
      </c>
      <c r="E31" s="953"/>
      <c r="F31" s="953"/>
      <c r="G31" s="953"/>
      <c r="H31" s="1070">
        <f>C31*H1</f>
        <v>2574</v>
      </c>
      <c r="I31" s="953"/>
      <c r="J31" s="953"/>
      <c r="K31" s="953"/>
      <c r="L31" s="953"/>
      <c r="M31" s="1070">
        <f t="shared" si="3"/>
        <v>8646</v>
      </c>
      <c r="AA31" s="1072">
        <v>203</v>
      </c>
      <c r="AB31" s="1073" t="s">
        <v>659</v>
      </c>
      <c r="AC31" s="1074">
        <v>33</v>
      </c>
      <c r="AD31" s="1075">
        <f>AC31*AD1</f>
        <v>6464.2319046075418</v>
      </c>
      <c r="AE31" s="1076"/>
      <c r="AF31" s="1076"/>
      <c r="AG31" s="1077"/>
      <c r="AH31" s="1078">
        <f>AC31*AH1</f>
        <v>4884</v>
      </c>
      <c r="AI31" s="1076"/>
      <c r="AJ31" s="1076"/>
      <c r="AK31" s="1076"/>
      <c r="AL31" s="1077"/>
      <c r="AM31" s="1079">
        <f t="shared" si="1"/>
        <v>11348.231904607543</v>
      </c>
      <c r="AN31" s="1080">
        <f t="shared" si="2"/>
        <v>2702.2319046075427</v>
      </c>
    </row>
    <row r="32" spans="1:50">
      <c r="A32" s="251">
        <v>204</v>
      </c>
      <c r="B32" s="262" t="s">
        <v>659</v>
      </c>
      <c r="C32" s="263">
        <v>22.8</v>
      </c>
      <c r="D32" s="258">
        <f>C32*D1</f>
        <v>4195.2</v>
      </c>
      <c r="H32" s="946">
        <f>C32*H1</f>
        <v>1778.4</v>
      </c>
      <c r="M32" s="946">
        <f t="shared" si="3"/>
        <v>5973.6</v>
      </c>
      <c r="AA32" s="885">
        <v>204</v>
      </c>
      <c r="AB32" s="886" t="s">
        <v>659</v>
      </c>
      <c r="AC32" s="887">
        <v>22.8</v>
      </c>
      <c r="AD32" s="888">
        <f>AC32*AD1</f>
        <v>4466.1965886379376</v>
      </c>
      <c r="AE32" s="889"/>
      <c r="AF32" s="889"/>
      <c r="AG32" s="933"/>
      <c r="AH32" s="936">
        <f>AC32*AH1</f>
        <v>3374.4</v>
      </c>
      <c r="AI32" s="889"/>
      <c r="AJ32" s="889"/>
      <c r="AK32" s="889"/>
      <c r="AL32" s="933"/>
      <c r="AM32" s="940">
        <f t="shared" si="1"/>
        <v>7840.5965886379381</v>
      </c>
      <c r="AN32" s="900">
        <f t="shared" si="2"/>
        <v>1866.9965886379377</v>
      </c>
    </row>
    <row r="33" spans="1:44">
      <c r="A33" s="251">
        <v>205</v>
      </c>
      <c r="B33" s="262" t="s">
        <v>659</v>
      </c>
      <c r="C33" s="263">
        <v>43.2</v>
      </c>
      <c r="D33" s="258">
        <f>C33*D1</f>
        <v>7948.8</v>
      </c>
      <c r="H33" s="946">
        <f>C33*H1</f>
        <v>3369.6000000000004</v>
      </c>
      <c r="M33" s="946">
        <f t="shared" si="3"/>
        <v>11318.400000000001</v>
      </c>
      <c r="AA33" s="885">
        <v>205</v>
      </c>
      <c r="AB33" s="886" t="s">
        <v>659</v>
      </c>
      <c r="AC33" s="887">
        <v>43.2</v>
      </c>
      <c r="AD33" s="888">
        <f>AC33*AD1</f>
        <v>8462.2672205771451</v>
      </c>
      <c r="AE33" s="889"/>
      <c r="AF33" s="889"/>
      <c r="AG33" s="933"/>
      <c r="AH33" s="936">
        <f>AC33*AH1</f>
        <v>6393.6</v>
      </c>
      <c r="AI33" s="889"/>
      <c r="AJ33" s="889"/>
      <c r="AK33" s="889"/>
      <c r="AL33" s="933"/>
      <c r="AM33" s="940">
        <f t="shared" si="1"/>
        <v>14855.867220577145</v>
      </c>
      <c r="AN33" s="900">
        <f t="shared" si="2"/>
        <v>3537.467220577144</v>
      </c>
    </row>
    <row r="34" spans="1:44">
      <c r="A34" s="251">
        <v>206</v>
      </c>
      <c r="B34" s="262" t="s">
        <v>659</v>
      </c>
      <c r="C34" s="263">
        <v>26.4</v>
      </c>
      <c r="D34" s="258">
        <f>C34*D1</f>
        <v>4857.5999999999995</v>
      </c>
      <c r="H34" s="946">
        <f>C34*H1</f>
        <v>2059.1999999999998</v>
      </c>
      <c r="M34" s="946">
        <f t="shared" si="3"/>
        <v>6916.7999999999993</v>
      </c>
      <c r="AA34" s="885">
        <v>206</v>
      </c>
      <c r="AB34" s="886" t="s">
        <v>659</v>
      </c>
      <c r="AC34" s="887">
        <v>26.4</v>
      </c>
      <c r="AD34" s="888">
        <f>AC34*AD1</f>
        <v>5171.3855236860327</v>
      </c>
      <c r="AE34" s="889"/>
      <c r="AF34" s="889"/>
      <c r="AG34" s="933"/>
      <c r="AH34" s="936">
        <f>AC34*AH1</f>
        <v>3907.2</v>
      </c>
      <c r="AI34" s="889"/>
      <c r="AJ34" s="889"/>
      <c r="AK34" s="889"/>
      <c r="AL34" s="933"/>
      <c r="AM34" s="940">
        <f t="shared" si="1"/>
        <v>9078.5855236860334</v>
      </c>
      <c r="AN34" s="900">
        <f t="shared" si="2"/>
        <v>2161.7855236860341</v>
      </c>
    </row>
    <row r="35" spans="1:44">
      <c r="A35" s="251">
        <v>207</v>
      </c>
      <c r="B35" s="262" t="s">
        <v>659</v>
      </c>
      <c r="D35" s="258">
        <f t="shared" ref="D35" si="9">C35*184</f>
        <v>0</v>
      </c>
      <c r="H35" s="946"/>
      <c r="J35" s="258">
        <f t="shared" ref="J35" si="10">C35*78</f>
        <v>0</v>
      </c>
      <c r="M35" s="946">
        <f t="shared" si="3"/>
        <v>0</v>
      </c>
      <c r="AA35" s="885">
        <v>207</v>
      </c>
      <c r="AB35" s="886" t="s">
        <v>659</v>
      </c>
      <c r="AC35" s="887"/>
      <c r="AD35" s="888">
        <f t="shared" ref="AD35" si="11">AC35*184</f>
        <v>0</v>
      </c>
      <c r="AE35" s="889"/>
      <c r="AF35" s="889"/>
      <c r="AG35" s="933"/>
      <c r="AH35" s="936"/>
      <c r="AI35" s="889"/>
      <c r="AJ35" s="889">
        <f t="shared" ref="AJ35" si="12">AC35*78</f>
        <v>0</v>
      </c>
      <c r="AK35" s="889"/>
      <c r="AL35" s="933"/>
      <c r="AM35" s="940">
        <f t="shared" si="1"/>
        <v>0</v>
      </c>
      <c r="AN35" s="900">
        <f t="shared" si="2"/>
        <v>0</v>
      </c>
      <c r="AP35" s="251" t="s">
        <v>1067</v>
      </c>
    </row>
    <row r="36" spans="1:44">
      <c r="A36" s="251">
        <v>208</v>
      </c>
      <c r="B36" s="262" t="s">
        <v>659</v>
      </c>
      <c r="C36" s="263">
        <v>376.5</v>
      </c>
      <c r="F36" s="258">
        <f>C36*F1</f>
        <v>73794</v>
      </c>
      <c r="H36" s="946"/>
      <c r="J36" s="258">
        <f>C36*J1</f>
        <v>29367</v>
      </c>
      <c r="M36" s="946">
        <f t="shared" si="3"/>
        <v>103161</v>
      </c>
      <c r="AA36" s="885">
        <v>208</v>
      </c>
      <c r="AB36" s="886" t="s">
        <v>659</v>
      </c>
      <c r="AC36" s="887">
        <v>376.5</v>
      </c>
      <c r="AE36" s="889"/>
      <c r="AF36" s="889">
        <f>AC36*AF1</f>
        <v>78269.009457113309</v>
      </c>
      <c r="AG36" s="933"/>
      <c r="AH36" s="936"/>
      <c r="AI36" s="889"/>
      <c r="AJ36" s="889">
        <f>AC36*AJ1</f>
        <v>55722</v>
      </c>
      <c r="AK36" s="889"/>
      <c r="AL36" s="933"/>
      <c r="AM36" s="940">
        <f t="shared" si="1"/>
        <v>133991.00945711331</v>
      </c>
      <c r="AN36" s="900">
        <f t="shared" si="2"/>
        <v>30830.009457113309</v>
      </c>
      <c r="AP36" s="251" t="s">
        <v>1068</v>
      </c>
      <c r="AQ36" s="251" t="s">
        <v>1069</v>
      </c>
      <c r="AR36" s="251" t="s">
        <v>1070</v>
      </c>
    </row>
    <row r="37" spans="1:44" s="892" customFormat="1">
      <c r="A37" s="1066" t="s">
        <v>676</v>
      </c>
      <c r="B37" s="1066"/>
      <c r="C37" s="890">
        <f>SUM(C3:C36)</f>
        <v>5860.01</v>
      </c>
      <c r="D37" s="891">
        <f>SUM(D3:D36)</f>
        <v>222941.76000000007</v>
      </c>
      <c r="E37" s="891"/>
      <c r="F37" s="891">
        <f>SUM(F3:F36)</f>
        <v>911080.52</v>
      </c>
      <c r="G37" s="891"/>
      <c r="H37" s="948">
        <f>SUM(H3:H36)</f>
        <v>94507.920000000013</v>
      </c>
      <c r="I37" s="891"/>
      <c r="J37" s="891">
        <f>SUM(J3:J36)</f>
        <v>362572.86</v>
      </c>
      <c r="K37" s="891"/>
      <c r="L37" s="891"/>
      <c r="M37" s="948">
        <f>SUM(M3:M36)</f>
        <v>1591103.0600000003</v>
      </c>
      <c r="AA37" s="1062" t="s">
        <v>676</v>
      </c>
      <c r="AB37" s="1062"/>
      <c r="AC37" s="893">
        <f>SUM(AC3:AC36)</f>
        <v>5860.01</v>
      </c>
      <c r="AD37" s="894">
        <f>SUM(AD3:AD36)</f>
        <v>237343.08923935398</v>
      </c>
      <c r="AE37" s="895"/>
      <c r="AF37" s="895">
        <f>SUM(AF3:AF36)</f>
        <v>966330.18722486543</v>
      </c>
      <c r="AG37" s="934"/>
      <c r="AH37" s="937">
        <f>SUM(AH3:AH36)</f>
        <v>179322.72</v>
      </c>
      <c r="AI37" s="895"/>
      <c r="AJ37" s="895">
        <f>SUM(AJ3:AJ36)</f>
        <v>687958.76</v>
      </c>
      <c r="AK37" s="895"/>
      <c r="AL37" s="934"/>
      <c r="AM37" s="941">
        <f>SUM(AM3:AM36)</f>
        <v>2070954.756464219</v>
      </c>
      <c r="AN37" s="905">
        <f>AM37-M37</f>
        <v>479851.69646421866</v>
      </c>
      <c r="AO37" s="931" t="s">
        <v>1077</v>
      </c>
      <c r="AP37" s="891">
        <f>AD37+AF37-D37-F37</f>
        <v>69650.99646421941</v>
      </c>
      <c r="AQ37" s="891">
        <f>AH37+AJ37-H37-J37</f>
        <v>410200.69999999995</v>
      </c>
      <c r="AR37" s="891">
        <f>AP37+AQ37</f>
        <v>479851.69646421936</v>
      </c>
    </row>
    <row r="38" spans="1:44">
      <c r="H38" s="946"/>
      <c r="M38" s="946"/>
      <c r="AA38" s="906"/>
      <c r="AB38" s="907"/>
      <c r="AC38" s="908"/>
      <c r="AD38" s="909"/>
      <c r="AE38" s="910"/>
      <c r="AF38" s="910"/>
      <c r="AG38" s="910"/>
      <c r="AH38" s="910"/>
      <c r="AI38" s="910"/>
      <c r="AJ38" s="910"/>
      <c r="AK38" s="910"/>
      <c r="AL38" s="910"/>
      <c r="AM38" s="910"/>
      <c r="AN38" s="911"/>
    </row>
    <row r="39" spans="1:44">
      <c r="A39" s="264" t="s">
        <v>677</v>
      </c>
      <c r="B39" s="265" t="s">
        <v>668</v>
      </c>
      <c r="C39" s="898" t="s">
        <v>669</v>
      </c>
      <c r="D39" s="897"/>
      <c r="E39" s="897" t="s">
        <v>671</v>
      </c>
      <c r="F39" s="897"/>
      <c r="G39" s="897"/>
      <c r="H39" s="947"/>
      <c r="I39" s="897" t="s">
        <v>674</v>
      </c>
      <c r="J39" s="897"/>
      <c r="K39" s="897"/>
      <c r="L39" s="897"/>
      <c r="M39" s="947" t="s">
        <v>676</v>
      </c>
      <c r="AA39" s="264" t="s">
        <v>677</v>
      </c>
      <c r="AB39" s="265" t="s">
        <v>668</v>
      </c>
      <c r="AC39" s="898" t="s">
        <v>669</v>
      </c>
      <c r="AD39" s="897"/>
      <c r="AE39" s="897" t="s">
        <v>671</v>
      </c>
      <c r="AF39" s="897"/>
      <c r="AG39" s="897"/>
      <c r="AH39" s="944"/>
      <c r="AI39" s="897" t="s">
        <v>674</v>
      </c>
      <c r="AJ39" s="897"/>
      <c r="AK39" s="897"/>
      <c r="AL39" s="897"/>
      <c r="AM39" s="939" t="s">
        <v>1063</v>
      </c>
      <c r="AN39" s="901" t="s">
        <v>1064</v>
      </c>
    </row>
    <row r="40" spans="1:44">
      <c r="A40" s="251">
        <v>301</v>
      </c>
      <c r="B40" s="262" t="s">
        <v>658</v>
      </c>
      <c r="C40" s="263">
        <v>79.459999999999994</v>
      </c>
      <c r="E40" s="258">
        <f>C40*E1</f>
        <v>11044.939999999999</v>
      </c>
      <c r="H40" s="946"/>
      <c r="I40" s="258">
        <f>C40*I1</f>
        <v>6674.6399999999994</v>
      </c>
      <c r="M40" s="946">
        <f t="shared" ref="M40" si="13">SUM(D40:K40)</f>
        <v>17719.579999999998</v>
      </c>
      <c r="AA40" s="885">
        <v>301</v>
      </c>
      <c r="AB40" s="886" t="s">
        <v>658</v>
      </c>
      <c r="AC40" s="887">
        <v>79.459999999999994</v>
      </c>
      <c r="AE40" s="889">
        <f>AC40*AE1</f>
        <v>11989.386883033794</v>
      </c>
      <c r="AF40" s="889"/>
      <c r="AG40" s="933"/>
      <c r="AH40" s="936"/>
      <c r="AI40" s="889">
        <f>AC40*AI1</f>
        <v>12236.839999999998</v>
      </c>
      <c r="AJ40" s="889"/>
      <c r="AK40" s="889"/>
      <c r="AL40" s="933"/>
      <c r="AM40" s="940">
        <f t="shared" ref="AM40:AM103" si="14">SUM(AD40:AK40)</f>
        <v>24226.226883033793</v>
      </c>
      <c r="AN40" s="900">
        <f t="shared" ref="AN40:AN103" si="15">AM40-M40</f>
        <v>6506.6468830337944</v>
      </c>
    </row>
    <row r="41" spans="1:44">
      <c r="A41" s="251">
        <v>302</v>
      </c>
      <c r="B41" s="262" t="s">
        <v>658</v>
      </c>
      <c r="C41" s="263">
        <v>62.31</v>
      </c>
      <c r="E41" s="258">
        <f>C41*E1</f>
        <v>8661.09</v>
      </c>
      <c r="H41" s="946"/>
      <c r="I41" s="258">
        <f>C41*I1</f>
        <v>5234.04</v>
      </c>
      <c r="M41" s="946">
        <f t="shared" ref="M41:M104" si="16">SUM(D41:K41)</f>
        <v>13895.130000000001</v>
      </c>
      <c r="AA41" s="885">
        <v>302</v>
      </c>
      <c r="AB41" s="886" t="s">
        <v>658</v>
      </c>
      <c r="AC41" s="887">
        <v>62.31</v>
      </c>
      <c r="AE41" s="889">
        <f>AC41*AE1</f>
        <v>9401.6951507907852</v>
      </c>
      <c r="AF41" s="889"/>
      <c r="AG41" s="933"/>
      <c r="AH41" s="936"/>
      <c r="AI41" s="889">
        <f>AC41*AI1</f>
        <v>9595.74</v>
      </c>
      <c r="AJ41" s="889"/>
      <c r="AK41" s="889"/>
      <c r="AL41" s="933"/>
      <c r="AM41" s="940">
        <f t="shared" si="14"/>
        <v>18997.435150790785</v>
      </c>
      <c r="AN41" s="900">
        <f t="shared" si="15"/>
        <v>5102.305150790784</v>
      </c>
    </row>
    <row r="42" spans="1:44">
      <c r="A42" s="251">
        <v>303</v>
      </c>
      <c r="B42" s="262" t="s">
        <v>658</v>
      </c>
      <c r="C42" s="263">
        <v>62.31</v>
      </c>
      <c r="E42" s="258">
        <f>C42*E1</f>
        <v>8661.09</v>
      </c>
      <c r="H42" s="946"/>
      <c r="I42" s="258">
        <f>C42*I1</f>
        <v>5234.04</v>
      </c>
      <c r="M42" s="946">
        <f t="shared" si="16"/>
        <v>13895.130000000001</v>
      </c>
      <c r="AA42" s="885">
        <v>303</v>
      </c>
      <c r="AB42" s="886" t="s">
        <v>658</v>
      </c>
      <c r="AC42" s="887">
        <v>62.31</v>
      </c>
      <c r="AE42" s="889">
        <f>AC42*AE1</f>
        <v>9401.6951507907852</v>
      </c>
      <c r="AF42" s="889"/>
      <c r="AG42" s="933"/>
      <c r="AH42" s="936"/>
      <c r="AI42" s="889">
        <f>AC42*AI1</f>
        <v>9595.74</v>
      </c>
      <c r="AJ42" s="889"/>
      <c r="AK42" s="889"/>
      <c r="AL42" s="933"/>
      <c r="AM42" s="940">
        <f t="shared" si="14"/>
        <v>18997.435150790785</v>
      </c>
      <c r="AN42" s="900">
        <f t="shared" si="15"/>
        <v>5102.305150790784</v>
      </c>
    </row>
    <row r="43" spans="1:44">
      <c r="A43" s="251">
        <v>304</v>
      </c>
      <c r="B43" s="262" t="s">
        <v>658</v>
      </c>
      <c r="C43" s="263">
        <v>64.45</v>
      </c>
      <c r="E43" s="258">
        <f>C43*E1</f>
        <v>8958.5500000000011</v>
      </c>
      <c r="H43" s="946"/>
      <c r="I43" s="258">
        <f>C43*I1</f>
        <v>5413.8</v>
      </c>
      <c r="M43" s="946">
        <f t="shared" si="16"/>
        <v>14372.350000000002</v>
      </c>
      <c r="AA43" s="885">
        <v>304</v>
      </c>
      <c r="AB43" s="886" t="s">
        <v>658</v>
      </c>
      <c r="AC43" s="887">
        <v>64.45</v>
      </c>
      <c r="AE43" s="889">
        <f>AC43*AE1</f>
        <v>9724.5907955138191</v>
      </c>
      <c r="AF43" s="889"/>
      <c r="AG43" s="933"/>
      <c r="AH43" s="936"/>
      <c r="AI43" s="889">
        <f>AC43*AI1</f>
        <v>9925.3000000000011</v>
      </c>
      <c r="AJ43" s="889"/>
      <c r="AK43" s="889"/>
      <c r="AL43" s="933"/>
      <c r="AM43" s="940">
        <f t="shared" si="14"/>
        <v>19649.89079551382</v>
      </c>
      <c r="AN43" s="900">
        <f t="shared" si="15"/>
        <v>5277.540795513818</v>
      </c>
    </row>
    <row r="44" spans="1:44">
      <c r="A44" s="251">
        <v>401</v>
      </c>
      <c r="B44" s="262" t="s">
        <v>658</v>
      </c>
      <c r="C44" s="263">
        <v>79.459999999999994</v>
      </c>
      <c r="E44" s="258">
        <f>C44*E1</f>
        <v>11044.939999999999</v>
      </c>
      <c r="H44" s="946"/>
      <c r="I44" s="258">
        <f>C44*I1</f>
        <v>6674.6399999999994</v>
      </c>
      <c r="M44" s="946">
        <f t="shared" si="16"/>
        <v>17719.579999999998</v>
      </c>
      <c r="AA44" s="885">
        <v>401</v>
      </c>
      <c r="AB44" s="886" t="s">
        <v>658</v>
      </c>
      <c r="AC44" s="887">
        <v>79.459999999999994</v>
      </c>
      <c r="AE44" s="889">
        <f>AC44*AE1</f>
        <v>11989.386883033794</v>
      </c>
      <c r="AF44" s="889"/>
      <c r="AG44" s="933"/>
      <c r="AH44" s="936"/>
      <c r="AI44" s="889">
        <f>AC44*AI1</f>
        <v>12236.839999999998</v>
      </c>
      <c r="AJ44" s="889"/>
      <c r="AK44" s="889"/>
      <c r="AL44" s="933"/>
      <c r="AM44" s="940">
        <f t="shared" si="14"/>
        <v>24226.226883033793</v>
      </c>
      <c r="AN44" s="900">
        <f t="shared" si="15"/>
        <v>6506.6468830337944</v>
      </c>
    </row>
    <row r="45" spans="1:44">
      <c r="A45" s="251">
        <v>402</v>
      </c>
      <c r="B45" s="262" t="s">
        <v>658</v>
      </c>
      <c r="C45" s="263">
        <v>62.31</v>
      </c>
      <c r="E45" s="258">
        <f>C45*E1</f>
        <v>8661.09</v>
      </c>
      <c r="H45" s="946"/>
      <c r="I45" s="258">
        <f>C45*I1</f>
        <v>5234.04</v>
      </c>
      <c r="M45" s="946">
        <f t="shared" si="16"/>
        <v>13895.130000000001</v>
      </c>
      <c r="AA45" s="885">
        <v>402</v>
      </c>
      <c r="AB45" s="886" t="s">
        <v>658</v>
      </c>
      <c r="AC45" s="887">
        <v>62.31</v>
      </c>
      <c r="AE45" s="889">
        <f>AC45*AE1</f>
        <v>9401.6951507907852</v>
      </c>
      <c r="AF45" s="889"/>
      <c r="AG45" s="933"/>
      <c r="AH45" s="936"/>
      <c r="AI45" s="889">
        <f>AC45*AI1</f>
        <v>9595.74</v>
      </c>
      <c r="AJ45" s="889"/>
      <c r="AK45" s="889"/>
      <c r="AL45" s="933"/>
      <c r="AM45" s="940">
        <f t="shared" si="14"/>
        <v>18997.435150790785</v>
      </c>
      <c r="AN45" s="900">
        <f t="shared" si="15"/>
        <v>5102.305150790784</v>
      </c>
    </row>
    <row r="46" spans="1:44">
      <c r="A46" s="251">
        <v>403</v>
      </c>
      <c r="B46" s="262" t="s">
        <v>658</v>
      </c>
      <c r="C46" s="263">
        <v>62.31</v>
      </c>
      <c r="E46" s="258">
        <f>C46*E1</f>
        <v>8661.09</v>
      </c>
      <c r="H46" s="946"/>
      <c r="I46" s="258">
        <f>C46*I1</f>
        <v>5234.04</v>
      </c>
      <c r="M46" s="946">
        <f t="shared" si="16"/>
        <v>13895.130000000001</v>
      </c>
      <c r="AA46" s="885">
        <v>403</v>
      </c>
      <c r="AB46" s="886" t="s">
        <v>658</v>
      </c>
      <c r="AC46" s="887">
        <v>62.31</v>
      </c>
      <c r="AE46" s="889">
        <f>AC46*AE1</f>
        <v>9401.6951507907852</v>
      </c>
      <c r="AF46" s="889"/>
      <c r="AG46" s="933"/>
      <c r="AH46" s="936"/>
      <c r="AI46" s="889">
        <f>AC46*AI1</f>
        <v>9595.74</v>
      </c>
      <c r="AJ46" s="889"/>
      <c r="AK46" s="889"/>
      <c r="AL46" s="933"/>
      <c r="AM46" s="940">
        <f t="shared" si="14"/>
        <v>18997.435150790785</v>
      </c>
      <c r="AN46" s="900">
        <f t="shared" si="15"/>
        <v>5102.305150790784</v>
      </c>
    </row>
    <row r="47" spans="1:44">
      <c r="A47" s="251">
        <v>404</v>
      </c>
      <c r="B47" s="262" t="s">
        <v>658</v>
      </c>
      <c r="C47" s="263">
        <v>64.45</v>
      </c>
      <c r="E47" s="258">
        <f>C47*E1</f>
        <v>8958.5500000000011</v>
      </c>
      <c r="H47" s="946"/>
      <c r="I47" s="258">
        <f>C47*I1</f>
        <v>5413.8</v>
      </c>
      <c r="M47" s="946">
        <f t="shared" si="16"/>
        <v>14372.350000000002</v>
      </c>
      <c r="AA47" s="885">
        <v>404</v>
      </c>
      <c r="AB47" s="886" t="s">
        <v>658</v>
      </c>
      <c r="AC47" s="887">
        <v>64.45</v>
      </c>
      <c r="AE47" s="889">
        <f>AC47*AE1</f>
        <v>9724.5907955138191</v>
      </c>
      <c r="AF47" s="889"/>
      <c r="AG47" s="933"/>
      <c r="AH47" s="936"/>
      <c r="AI47" s="889">
        <f>AC47*AI1</f>
        <v>9925.3000000000011</v>
      </c>
      <c r="AJ47" s="889"/>
      <c r="AK47" s="889"/>
      <c r="AL47" s="933"/>
      <c r="AM47" s="940">
        <f t="shared" si="14"/>
        <v>19649.89079551382</v>
      </c>
      <c r="AN47" s="900">
        <f t="shared" si="15"/>
        <v>5277.540795513818</v>
      </c>
    </row>
    <row r="48" spans="1:44">
      <c r="A48" s="251">
        <v>405</v>
      </c>
      <c r="B48" s="1061" t="s">
        <v>679</v>
      </c>
      <c r="C48" s="1061"/>
      <c r="E48" s="258">
        <f>C48*E1</f>
        <v>0</v>
      </c>
      <c r="H48" s="946"/>
      <c r="I48" s="258">
        <f>C48*I1</f>
        <v>0</v>
      </c>
      <c r="M48" s="946">
        <f t="shared" si="16"/>
        <v>0</v>
      </c>
      <c r="AA48" s="885">
        <v>405</v>
      </c>
      <c r="AB48" s="1063" t="s">
        <v>679</v>
      </c>
      <c r="AC48" s="1063"/>
      <c r="AE48" s="889">
        <f>AC48*AE1</f>
        <v>0</v>
      </c>
      <c r="AF48" s="889"/>
      <c r="AG48" s="933"/>
      <c r="AH48" s="936"/>
      <c r="AI48" s="889">
        <f>AC48*AI1</f>
        <v>0</v>
      </c>
      <c r="AJ48" s="889"/>
      <c r="AK48" s="889"/>
      <c r="AL48" s="933"/>
      <c r="AM48" s="940">
        <f t="shared" si="14"/>
        <v>0</v>
      </c>
      <c r="AN48" s="900">
        <f t="shared" si="15"/>
        <v>0</v>
      </c>
    </row>
    <row r="49" spans="1:40">
      <c r="A49" s="251">
        <v>406</v>
      </c>
      <c r="B49" s="262" t="s">
        <v>658</v>
      </c>
      <c r="C49" s="263">
        <v>78</v>
      </c>
      <c r="E49" s="258">
        <f>C49*E1</f>
        <v>10842</v>
      </c>
      <c r="H49" s="946"/>
      <c r="I49" s="258">
        <f>C49*I1</f>
        <v>6552</v>
      </c>
      <c r="M49" s="946">
        <f t="shared" si="16"/>
        <v>17394</v>
      </c>
      <c r="AA49" s="885">
        <v>406</v>
      </c>
      <c r="AB49" s="886" t="s">
        <v>658</v>
      </c>
      <c r="AC49" s="887">
        <v>78</v>
      </c>
      <c r="AE49" s="889">
        <f>AC49*AE1</f>
        <v>11769.093592708734</v>
      </c>
      <c r="AF49" s="889"/>
      <c r="AG49" s="933"/>
      <c r="AH49" s="936"/>
      <c r="AI49" s="889">
        <f>AC49*AI1</f>
        <v>12012</v>
      </c>
      <c r="AJ49" s="889"/>
      <c r="AK49" s="889"/>
      <c r="AL49" s="933"/>
      <c r="AM49" s="940">
        <f t="shared" si="14"/>
        <v>23781.093592708734</v>
      </c>
      <c r="AN49" s="900">
        <f t="shared" si="15"/>
        <v>6387.0935927087339</v>
      </c>
    </row>
    <row r="50" spans="1:40">
      <c r="A50" s="251">
        <v>407</v>
      </c>
      <c r="B50" s="262" t="s">
        <v>658</v>
      </c>
      <c r="C50" s="263">
        <v>66.98</v>
      </c>
      <c r="E50" s="258">
        <f>C50*E1</f>
        <v>9310.2200000000012</v>
      </c>
      <c r="H50" s="946"/>
      <c r="I50" s="258">
        <f>C50*I1</f>
        <v>5626.3200000000006</v>
      </c>
      <c r="M50" s="946">
        <f t="shared" si="16"/>
        <v>14936.54</v>
      </c>
      <c r="AA50" s="885">
        <v>407</v>
      </c>
      <c r="AB50" s="886" t="s">
        <v>658</v>
      </c>
      <c r="AC50" s="887">
        <v>66.98</v>
      </c>
      <c r="AE50" s="889">
        <f>AC50*AE1</f>
        <v>10106.331908200398</v>
      </c>
      <c r="AF50" s="889"/>
      <c r="AG50" s="933"/>
      <c r="AH50" s="936"/>
      <c r="AI50" s="889">
        <f>AC50*AI1</f>
        <v>10314.92</v>
      </c>
      <c r="AJ50" s="889"/>
      <c r="AK50" s="889"/>
      <c r="AL50" s="933"/>
      <c r="AM50" s="940">
        <f t="shared" si="14"/>
        <v>20421.2519082004</v>
      </c>
      <c r="AN50" s="900">
        <f t="shared" si="15"/>
        <v>5484.7119082003992</v>
      </c>
    </row>
    <row r="51" spans="1:40">
      <c r="A51" s="251">
        <v>408</v>
      </c>
      <c r="B51" s="262" t="s">
        <v>658</v>
      </c>
      <c r="C51" s="263">
        <v>73.7</v>
      </c>
      <c r="E51" s="258">
        <f>C51*E1</f>
        <v>10244.300000000001</v>
      </c>
      <c r="H51" s="946"/>
      <c r="I51" s="258">
        <f>C51*I1</f>
        <v>6190.8</v>
      </c>
      <c r="M51" s="946">
        <f t="shared" si="16"/>
        <v>16435.100000000002</v>
      </c>
      <c r="AA51" s="885">
        <v>408</v>
      </c>
      <c r="AB51" s="886" t="s">
        <v>658</v>
      </c>
      <c r="AC51" s="887">
        <v>73.7</v>
      </c>
      <c r="AE51" s="889">
        <f>AC51*AE1</f>
        <v>11120.284586956843</v>
      </c>
      <c r="AF51" s="889"/>
      <c r="AG51" s="933"/>
      <c r="AH51" s="936"/>
      <c r="AI51" s="889">
        <f>AC51*AI1</f>
        <v>11349.800000000001</v>
      </c>
      <c r="AJ51" s="889"/>
      <c r="AK51" s="889"/>
      <c r="AL51" s="933"/>
      <c r="AM51" s="940">
        <f t="shared" si="14"/>
        <v>22470.084586956844</v>
      </c>
      <c r="AN51" s="900">
        <f t="shared" si="15"/>
        <v>6034.9845869568417</v>
      </c>
    </row>
    <row r="52" spans="1:40">
      <c r="A52" s="251">
        <v>409</v>
      </c>
      <c r="B52" s="262" t="s">
        <v>658</v>
      </c>
      <c r="C52" s="263">
        <v>76.8</v>
      </c>
      <c r="E52" s="258">
        <f>C52*E1</f>
        <v>10675.199999999999</v>
      </c>
      <c r="H52" s="946"/>
      <c r="I52" s="258">
        <f>C52*I1</f>
        <v>6451.2</v>
      </c>
      <c r="M52" s="946">
        <f t="shared" si="16"/>
        <v>17126.399999999998</v>
      </c>
      <c r="AA52" s="885">
        <v>409</v>
      </c>
      <c r="AB52" s="886" t="s">
        <v>658</v>
      </c>
      <c r="AC52" s="887">
        <v>76.8</v>
      </c>
      <c r="AE52" s="889">
        <f>AC52*AE1</f>
        <v>11588.030614359368</v>
      </c>
      <c r="AF52" s="889"/>
      <c r="AG52" s="933"/>
      <c r="AH52" s="936"/>
      <c r="AI52" s="889">
        <f>AC52*AI1</f>
        <v>11827.199999999999</v>
      </c>
      <c r="AJ52" s="889"/>
      <c r="AK52" s="889"/>
      <c r="AL52" s="933"/>
      <c r="AM52" s="940">
        <f t="shared" si="14"/>
        <v>23415.230614359367</v>
      </c>
      <c r="AN52" s="900">
        <f t="shared" si="15"/>
        <v>6288.8306143593691</v>
      </c>
    </row>
    <row r="53" spans="1:40">
      <c r="A53" s="251">
        <v>410</v>
      </c>
      <c r="B53" s="262" t="s">
        <v>658</v>
      </c>
      <c r="C53" s="263">
        <v>87.84</v>
      </c>
      <c r="E53" s="258">
        <f>C53*E1</f>
        <v>12209.76</v>
      </c>
      <c r="H53" s="946"/>
      <c r="I53" s="258">
        <f>C53*I1</f>
        <v>7378.56</v>
      </c>
      <c r="M53" s="946">
        <f t="shared" si="16"/>
        <v>19588.32</v>
      </c>
      <c r="AA53" s="885">
        <v>410</v>
      </c>
      <c r="AB53" s="886" t="s">
        <v>658</v>
      </c>
      <c r="AC53" s="887">
        <v>87.84</v>
      </c>
      <c r="AE53" s="889">
        <f>AC53*AE1</f>
        <v>13253.810015173529</v>
      </c>
      <c r="AF53" s="889"/>
      <c r="AG53" s="933"/>
      <c r="AH53" s="936"/>
      <c r="AI53" s="889">
        <f>AC53*AI1</f>
        <v>13527.36</v>
      </c>
      <c r="AJ53" s="889"/>
      <c r="AK53" s="889"/>
      <c r="AL53" s="933"/>
      <c r="AM53" s="940">
        <f t="shared" si="14"/>
        <v>26781.170015173528</v>
      </c>
      <c r="AN53" s="900">
        <f t="shared" si="15"/>
        <v>7192.8500151735279</v>
      </c>
    </row>
    <row r="54" spans="1:40">
      <c r="A54" s="251">
        <v>501</v>
      </c>
      <c r="B54" s="262" t="s">
        <v>658</v>
      </c>
      <c r="C54" s="263">
        <v>79.459999999999994</v>
      </c>
      <c r="E54" s="258">
        <f>C54*E1</f>
        <v>11044.939999999999</v>
      </c>
      <c r="H54" s="946"/>
      <c r="I54" s="258">
        <f>C54*I1</f>
        <v>6674.6399999999994</v>
      </c>
      <c r="M54" s="946">
        <f t="shared" si="16"/>
        <v>17719.579999999998</v>
      </c>
      <c r="AA54" s="885">
        <v>501</v>
      </c>
      <c r="AB54" s="886" t="s">
        <v>658</v>
      </c>
      <c r="AC54" s="887">
        <v>79.459999999999994</v>
      </c>
      <c r="AE54" s="889">
        <f>AC54*AE1</f>
        <v>11989.386883033794</v>
      </c>
      <c r="AF54" s="889"/>
      <c r="AG54" s="933"/>
      <c r="AH54" s="936"/>
      <c r="AI54" s="889">
        <f>AC54*AI1</f>
        <v>12236.839999999998</v>
      </c>
      <c r="AJ54" s="889"/>
      <c r="AK54" s="889"/>
      <c r="AL54" s="933"/>
      <c r="AM54" s="940">
        <f t="shared" si="14"/>
        <v>24226.226883033793</v>
      </c>
      <c r="AN54" s="900">
        <f t="shared" si="15"/>
        <v>6506.6468830337944</v>
      </c>
    </row>
    <row r="55" spans="1:40">
      <c r="A55" s="251">
        <v>502</v>
      </c>
      <c r="B55" s="262" t="s">
        <v>658</v>
      </c>
      <c r="C55" s="263">
        <v>62.31</v>
      </c>
      <c r="E55" s="258">
        <f>C55*E1</f>
        <v>8661.09</v>
      </c>
      <c r="H55" s="946"/>
      <c r="I55" s="258">
        <f>C55*I1</f>
        <v>5234.04</v>
      </c>
      <c r="M55" s="946">
        <f t="shared" si="16"/>
        <v>13895.130000000001</v>
      </c>
      <c r="AA55" s="885">
        <v>502</v>
      </c>
      <c r="AB55" s="886" t="s">
        <v>658</v>
      </c>
      <c r="AC55" s="887">
        <v>62.31</v>
      </c>
      <c r="AE55" s="889">
        <f>AC55*AE1</f>
        <v>9401.6951507907852</v>
      </c>
      <c r="AF55" s="889"/>
      <c r="AG55" s="933"/>
      <c r="AH55" s="936"/>
      <c r="AI55" s="889">
        <f>AC55*AI1</f>
        <v>9595.74</v>
      </c>
      <c r="AJ55" s="889"/>
      <c r="AK55" s="889"/>
      <c r="AL55" s="933"/>
      <c r="AM55" s="940">
        <f t="shared" si="14"/>
        <v>18997.435150790785</v>
      </c>
      <c r="AN55" s="900">
        <f t="shared" si="15"/>
        <v>5102.305150790784</v>
      </c>
    </row>
    <row r="56" spans="1:40">
      <c r="A56" s="251">
        <v>503</v>
      </c>
      <c r="B56" s="262" t="s">
        <v>658</v>
      </c>
      <c r="C56" s="263">
        <v>62.31</v>
      </c>
      <c r="E56" s="258">
        <f>C56*E1</f>
        <v>8661.09</v>
      </c>
      <c r="H56" s="946"/>
      <c r="I56" s="258">
        <f>C56*I1</f>
        <v>5234.04</v>
      </c>
      <c r="M56" s="946">
        <f t="shared" si="16"/>
        <v>13895.130000000001</v>
      </c>
      <c r="AA56" s="885">
        <v>503</v>
      </c>
      <c r="AB56" s="886" t="s">
        <v>658</v>
      </c>
      <c r="AC56" s="887">
        <v>62.31</v>
      </c>
      <c r="AE56" s="889">
        <f>AC56*AE1</f>
        <v>9401.6951507907852</v>
      </c>
      <c r="AF56" s="889"/>
      <c r="AG56" s="933"/>
      <c r="AH56" s="936"/>
      <c r="AI56" s="889">
        <f>AC56*AI1</f>
        <v>9595.74</v>
      </c>
      <c r="AJ56" s="889"/>
      <c r="AK56" s="889"/>
      <c r="AL56" s="933"/>
      <c r="AM56" s="940">
        <f t="shared" si="14"/>
        <v>18997.435150790785</v>
      </c>
      <c r="AN56" s="900">
        <f t="shared" si="15"/>
        <v>5102.305150790784</v>
      </c>
    </row>
    <row r="57" spans="1:40">
      <c r="A57" s="251">
        <v>504</v>
      </c>
      <c r="B57" s="262" t="s">
        <v>658</v>
      </c>
      <c r="C57" s="263">
        <v>64.45</v>
      </c>
      <c r="E57" s="258">
        <f>C57*E1</f>
        <v>8958.5500000000011</v>
      </c>
      <c r="H57" s="946"/>
      <c r="I57" s="258">
        <f>C57*I1</f>
        <v>5413.8</v>
      </c>
      <c r="M57" s="946">
        <f t="shared" si="16"/>
        <v>14372.350000000002</v>
      </c>
      <c r="AA57" s="885">
        <v>504</v>
      </c>
      <c r="AB57" s="886" t="s">
        <v>658</v>
      </c>
      <c r="AC57" s="887">
        <v>64.45</v>
      </c>
      <c r="AE57" s="889">
        <f>AC57*AE1</f>
        <v>9724.5907955138191</v>
      </c>
      <c r="AF57" s="889"/>
      <c r="AG57" s="933"/>
      <c r="AH57" s="936"/>
      <c r="AI57" s="889">
        <f>AC57*AI1</f>
        <v>9925.3000000000011</v>
      </c>
      <c r="AJ57" s="889"/>
      <c r="AK57" s="889"/>
      <c r="AL57" s="933"/>
      <c r="AM57" s="940">
        <f t="shared" si="14"/>
        <v>19649.89079551382</v>
      </c>
      <c r="AN57" s="900">
        <f t="shared" si="15"/>
        <v>5277.540795513818</v>
      </c>
    </row>
    <row r="58" spans="1:40">
      <c r="A58" s="251">
        <v>505</v>
      </c>
      <c r="B58" s="262" t="s">
        <v>658</v>
      </c>
      <c r="C58" s="263">
        <v>83.06</v>
      </c>
      <c r="E58" s="258">
        <f>C58*E1</f>
        <v>11545.34</v>
      </c>
      <c r="H58" s="946"/>
      <c r="I58" s="258">
        <f>C58*I1</f>
        <v>6977.04</v>
      </c>
      <c r="M58" s="946">
        <f t="shared" si="16"/>
        <v>18522.38</v>
      </c>
      <c r="AA58" s="885">
        <v>505</v>
      </c>
      <c r="AB58" s="886" t="s">
        <v>658</v>
      </c>
      <c r="AC58" s="887">
        <v>83.06</v>
      </c>
      <c r="AE58" s="889">
        <f>AC58*AE1</f>
        <v>12532.57581808189</v>
      </c>
      <c r="AF58" s="889"/>
      <c r="AG58" s="933"/>
      <c r="AH58" s="936"/>
      <c r="AI58" s="889">
        <f>AC58*AI1</f>
        <v>12791.24</v>
      </c>
      <c r="AJ58" s="889"/>
      <c r="AK58" s="889"/>
      <c r="AL58" s="933"/>
      <c r="AM58" s="940">
        <f t="shared" si="14"/>
        <v>25323.81581808189</v>
      </c>
      <c r="AN58" s="900">
        <f t="shared" si="15"/>
        <v>6801.435818081889</v>
      </c>
    </row>
    <row r="59" spans="1:40">
      <c r="A59" s="251">
        <v>506</v>
      </c>
      <c r="B59" s="262" t="s">
        <v>658</v>
      </c>
      <c r="C59" s="263">
        <v>77.41</v>
      </c>
      <c r="E59" s="258">
        <f>C59*E1</f>
        <v>10759.99</v>
      </c>
      <c r="H59" s="946"/>
      <c r="I59" s="258">
        <f>C59*I1</f>
        <v>6502.44</v>
      </c>
      <c r="M59" s="946">
        <f t="shared" si="16"/>
        <v>17262.43</v>
      </c>
      <c r="AA59" s="885">
        <v>506</v>
      </c>
      <c r="AB59" s="886" t="s">
        <v>658</v>
      </c>
      <c r="AC59" s="887">
        <v>77.41</v>
      </c>
      <c r="AE59" s="889">
        <f>AC59*AE1</f>
        <v>11680.070961686963</v>
      </c>
      <c r="AF59" s="889"/>
      <c r="AG59" s="933"/>
      <c r="AH59" s="936"/>
      <c r="AI59" s="889">
        <f>AC59*AI1</f>
        <v>11921.14</v>
      </c>
      <c r="AJ59" s="889"/>
      <c r="AK59" s="889"/>
      <c r="AL59" s="933"/>
      <c r="AM59" s="940">
        <f t="shared" si="14"/>
        <v>23601.210961686964</v>
      </c>
      <c r="AN59" s="900">
        <f t="shared" si="15"/>
        <v>6338.7809616869636</v>
      </c>
    </row>
    <row r="60" spans="1:40">
      <c r="A60" s="251">
        <v>507</v>
      </c>
      <c r="B60" s="262" t="s">
        <v>658</v>
      </c>
      <c r="C60" s="263">
        <v>78</v>
      </c>
      <c r="E60" s="258">
        <f>C60*E1</f>
        <v>10842</v>
      </c>
      <c r="H60" s="946"/>
      <c r="I60" s="258">
        <f>C60*I1</f>
        <v>6552</v>
      </c>
      <c r="M60" s="946">
        <f t="shared" si="16"/>
        <v>17394</v>
      </c>
      <c r="AA60" s="885">
        <v>507</v>
      </c>
      <c r="AB60" s="886" t="s">
        <v>658</v>
      </c>
      <c r="AC60" s="887">
        <v>78</v>
      </c>
      <c r="AE60" s="889">
        <f>AC60*AE1</f>
        <v>11769.093592708734</v>
      </c>
      <c r="AF60" s="889"/>
      <c r="AG60" s="933"/>
      <c r="AH60" s="936"/>
      <c r="AI60" s="889">
        <f>AC60*AI1</f>
        <v>12012</v>
      </c>
      <c r="AJ60" s="889"/>
      <c r="AK60" s="889"/>
      <c r="AL60" s="933"/>
      <c r="AM60" s="940">
        <f t="shared" si="14"/>
        <v>23781.093592708734</v>
      </c>
      <c r="AN60" s="900">
        <f t="shared" si="15"/>
        <v>6387.0935927087339</v>
      </c>
    </row>
    <row r="61" spans="1:40">
      <c r="A61" s="251">
        <v>508</v>
      </c>
      <c r="B61" s="262" t="s">
        <v>658</v>
      </c>
      <c r="C61" s="263">
        <v>66.98</v>
      </c>
      <c r="E61" s="258">
        <f>C61*E1</f>
        <v>9310.2200000000012</v>
      </c>
      <c r="H61" s="946"/>
      <c r="I61" s="258">
        <f>C61*I1</f>
        <v>5626.3200000000006</v>
      </c>
      <c r="M61" s="946">
        <f t="shared" si="16"/>
        <v>14936.54</v>
      </c>
      <c r="AA61" s="885">
        <v>508</v>
      </c>
      <c r="AB61" s="886" t="s">
        <v>658</v>
      </c>
      <c r="AC61" s="887">
        <v>66.98</v>
      </c>
      <c r="AE61" s="889">
        <f>AC61*AE1</f>
        <v>10106.331908200398</v>
      </c>
      <c r="AF61" s="889"/>
      <c r="AG61" s="933"/>
      <c r="AH61" s="936"/>
      <c r="AI61" s="889">
        <f>AC61*AI1</f>
        <v>10314.92</v>
      </c>
      <c r="AJ61" s="889"/>
      <c r="AK61" s="889"/>
      <c r="AL61" s="933"/>
      <c r="AM61" s="940">
        <f t="shared" si="14"/>
        <v>20421.2519082004</v>
      </c>
      <c r="AN61" s="900">
        <f t="shared" si="15"/>
        <v>5484.7119082003992</v>
      </c>
    </row>
    <row r="62" spans="1:40">
      <c r="A62" s="251">
        <v>509</v>
      </c>
      <c r="B62" s="262" t="s">
        <v>658</v>
      </c>
      <c r="C62" s="263">
        <v>73.7</v>
      </c>
      <c r="E62" s="258">
        <f>C62*E1</f>
        <v>10244.300000000001</v>
      </c>
      <c r="H62" s="946"/>
      <c r="I62" s="258">
        <f>C62*I1</f>
        <v>6190.8</v>
      </c>
      <c r="M62" s="946">
        <f t="shared" si="16"/>
        <v>16435.100000000002</v>
      </c>
      <c r="AA62" s="885">
        <v>509</v>
      </c>
      <c r="AB62" s="886" t="s">
        <v>658</v>
      </c>
      <c r="AC62" s="887">
        <v>73.7</v>
      </c>
      <c r="AE62" s="889">
        <f>AC62*AE1</f>
        <v>11120.284586956843</v>
      </c>
      <c r="AF62" s="889"/>
      <c r="AG62" s="933"/>
      <c r="AH62" s="936"/>
      <c r="AI62" s="889">
        <f>AC62*AI1</f>
        <v>11349.800000000001</v>
      </c>
      <c r="AJ62" s="889"/>
      <c r="AK62" s="889"/>
      <c r="AL62" s="933"/>
      <c r="AM62" s="940">
        <f t="shared" si="14"/>
        <v>22470.084586956844</v>
      </c>
      <c r="AN62" s="900">
        <f t="shared" si="15"/>
        <v>6034.9845869568417</v>
      </c>
    </row>
    <row r="63" spans="1:40">
      <c r="A63" s="251">
        <v>510</v>
      </c>
      <c r="B63" s="262" t="s">
        <v>658</v>
      </c>
      <c r="C63" s="263">
        <v>76.8</v>
      </c>
      <c r="E63" s="258">
        <f>C63*E1</f>
        <v>10675.199999999999</v>
      </c>
      <c r="H63" s="946"/>
      <c r="I63" s="258">
        <f>C63*I1</f>
        <v>6451.2</v>
      </c>
      <c r="M63" s="946">
        <f t="shared" si="16"/>
        <v>17126.399999999998</v>
      </c>
      <c r="AA63" s="885">
        <v>510</v>
      </c>
      <c r="AB63" s="886" t="s">
        <v>658</v>
      </c>
      <c r="AC63" s="887">
        <v>76.8</v>
      </c>
      <c r="AE63" s="889">
        <f>AC63*AE1</f>
        <v>11588.030614359368</v>
      </c>
      <c r="AF63" s="889"/>
      <c r="AG63" s="933"/>
      <c r="AH63" s="936"/>
      <c r="AI63" s="889">
        <f>AC63*AI1</f>
        <v>11827.199999999999</v>
      </c>
      <c r="AJ63" s="889"/>
      <c r="AK63" s="889"/>
      <c r="AL63" s="933"/>
      <c r="AM63" s="940">
        <f t="shared" si="14"/>
        <v>23415.230614359367</v>
      </c>
      <c r="AN63" s="900">
        <f t="shared" si="15"/>
        <v>6288.8306143593691</v>
      </c>
    </row>
    <row r="64" spans="1:40">
      <c r="A64" s="251">
        <v>511</v>
      </c>
      <c r="B64" s="262" t="s">
        <v>658</v>
      </c>
      <c r="C64" s="263">
        <v>87.84</v>
      </c>
      <c r="E64" s="258">
        <f>C64*E1</f>
        <v>12209.76</v>
      </c>
      <c r="H64" s="946"/>
      <c r="I64" s="258">
        <f>C64*I1</f>
        <v>7378.56</v>
      </c>
      <c r="M64" s="946">
        <f t="shared" si="16"/>
        <v>19588.32</v>
      </c>
      <c r="AA64" s="885">
        <v>511</v>
      </c>
      <c r="AB64" s="886" t="s">
        <v>658</v>
      </c>
      <c r="AC64" s="887">
        <v>87.84</v>
      </c>
      <c r="AE64" s="889">
        <f>AC64*AE1</f>
        <v>13253.810015173529</v>
      </c>
      <c r="AF64" s="889"/>
      <c r="AG64" s="933"/>
      <c r="AH64" s="936"/>
      <c r="AI64" s="889">
        <f>AC64*AI1</f>
        <v>13527.36</v>
      </c>
      <c r="AJ64" s="889"/>
      <c r="AK64" s="889"/>
      <c r="AL64" s="933"/>
      <c r="AM64" s="940">
        <f t="shared" si="14"/>
        <v>26781.170015173528</v>
      </c>
      <c r="AN64" s="900">
        <f t="shared" si="15"/>
        <v>7192.8500151735279</v>
      </c>
    </row>
    <row r="65" spans="1:40">
      <c r="A65" s="251">
        <v>601</v>
      </c>
      <c r="B65" s="262" t="s">
        <v>658</v>
      </c>
      <c r="C65" s="263">
        <v>79.459999999999994</v>
      </c>
      <c r="E65" s="258">
        <f>C65*E1</f>
        <v>11044.939999999999</v>
      </c>
      <c r="H65" s="946"/>
      <c r="I65" s="258">
        <f>C65*I1</f>
        <v>6674.6399999999994</v>
      </c>
      <c r="M65" s="946">
        <f t="shared" si="16"/>
        <v>17719.579999999998</v>
      </c>
      <c r="AA65" s="885">
        <v>601</v>
      </c>
      <c r="AB65" s="886" t="s">
        <v>658</v>
      </c>
      <c r="AC65" s="887">
        <v>79.459999999999994</v>
      </c>
      <c r="AE65" s="889">
        <f>AC65*AE1</f>
        <v>11989.386883033794</v>
      </c>
      <c r="AF65" s="889"/>
      <c r="AG65" s="933"/>
      <c r="AH65" s="936"/>
      <c r="AI65" s="889">
        <f>AC65*AI1</f>
        <v>12236.839999999998</v>
      </c>
      <c r="AJ65" s="889"/>
      <c r="AK65" s="889"/>
      <c r="AL65" s="933"/>
      <c r="AM65" s="940">
        <f t="shared" si="14"/>
        <v>24226.226883033793</v>
      </c>
      <c r="AN65" s="900">
        <f t="shared" si="15"/>
        <v>6506.6468830337944</v>
      </c>
    </row>
    <row r="66" spans="1:40">
      <c r="A66" s="251">
        <v>602</v>
      </c>
      <c r="B66" s="262" t="s">
        <v>658</v>
      </c>
      <c r="C66" s="263">
        <v>62.31</v>
      </c>
      <c r="E66" s="258">
        <f>C66*E1</f>
        <v>8661.09</v>
      </c>
      <c r="H66" s="946"/>
      <c r="I66" s="258">
        <f>C66*I1</f>
        <v>5234.04</v>
      </c>
      <c r="M66" s="946">
        <f t="shared" si="16"/>
        <v>13895.130000000001</v>
      </c>
      <c r="AA66" s="885">
        <v>602</v>
      </c>
      <c r="AB66" s="886" t="s">
        <v>658</v>
      </c>
      <c r="AC66" s="887">
        <v>62.31</v>
      </c>
      <c r="AE66" s="889">
        <f>AC66*AE1</f>
        <v>9401.6951507907852</v>
      </c>
      <c r="AF66" s="889"/>
      <c r="AG66" s="933"/>
      <c r="AH66" s="936"/>
      <c r="AI66" s="889">
        <f>AC66*AI1</f>
        <v>9595.74</v>
      </c>
      <c r="AJ66" s="889"/>
      <c r="AK66" s="889"/>
      <c r="AL66" s="933"/>
      <c r="AM66" s="940">
        <f t="shared" si="14"/>
        <v>18997.435150790785</v>
      </c>
      <c r="AN66" s="900">
        <f t="shared" si="15"/>
        <v>5102.305150790784</v>
      </c>
    </row>
    <row r="67" spans="1:40">
      <c r="A67" s="251">
        <v>603</v>
      </c>
      <c r="B67" s="262" t="s">
        <v>658</v>
      </c>
      <c r="C67" s="263">
        <v>62.31</v>
      </c>
      <c r="E67" s="258">
        <f>C67*E1</f>
        <v>8661.09</v>
      </c>
      <c r="H67" s="946"/>
      <c r="I67" s="258">
        <f>C67*I1</f>
        <v>5234.04</v>
      </c>
      <c r="M67" s="946">
        <f t="shared" si="16"/>
        <v>13895.130000000001</v>
      </c>
      <c r="AA67" s="885">
        <v>603</v>
      </c>
      <c r="AB67" s="886" t="s">
        <v>658</v>
      </c>
      <c r="AC67" s="887">
        <v>62.31</v>
      </c>
      <c r="AE67" s="889">
        <f>AC67*AE1</f>
        <v>9401.6951507907852</v>
      </c>
      <c r="AF67" s="889"/>
      <c r="AG67" s="933"/>
      <c r="AH67" s="936"/>
      <c r="AI67" s="889">
        <f>AC67*AI1</f>
        <v>9595.74</v>
      </c>
      <c r="AJ67" s="889"/>
      <c r="AK67" s="889"/>
      <c r="AL67" s="933"/>
      <c r="AM67" s="940">
        <f t="shared" si="14"/>
        <v>18997.435150790785</v>
      </c>
      <c r="AN67" s="900">
        <f t="shared" si="15"/>
        <v>5102.305150790784</v>
      </c>
    </row>
    <row r="68" spans="1:40">
      <c r="A68" s="251">
        <v>604</v>
      </c>
      <c r="B68" s="262" t="s">
        <v>658</v>
      </c>
      <c r="C68" s="263">
        <v>64.45</v>
      </c>
      <c r="E68" s="258">
        <f>C68*E1</f>
        <v>8958.5500000000011</v>
      </c>
      <c r="H68" s="946"/>
      <c r="I68" s="258">
        <f>C68*I1</f>
        <v>5413.8</v>
      </c>
      <c r="M68" s="946">
        <f t="shared" si="16"/>
        <v>14372.350000000002</v>
      </c>
      <c r="AA68" s="885">
        <v>604</v>
      </c>
      <c r="AB68" s="886" t="s">
        <v>658</v>
      </c>
      <c r="AC68" s="887">
        <v>64.45</v>
      </c>
      <c r="AE68" s="889">
        <f>AC68*AE1</f>
        <v>9724.5907955138191</v>
      </c>
      <c r="AF68" s="889"/>
      <c r="AG68" s="933"/>
      <c r="AH68" s="936"/>
      <c r="AI68" s="889">
        <f>AC68*AI1</f>
        <v>9925.3000000000011</v>
      </c>
      <c r="AJ68" s="889"/>
      <c r="AK68" s="889"/>
      <c r="AL68" s="933"/>
      <c r="AM68" s="940">
        <f t="shared" si="14"/>
        <v>19649.89079551382</v>
      </c>
      <c r="AN68" s="900">
        <f t="shared" si="15"/>
        <v>5277.540795513818</v>
      </c>
    </row>
    <row r="69" spans="1:40">
      <c r="A69" s="251">
        <v>605</v>
      </c>
      <c r="B69" s="262" t="s">
        <v>658</v>
      </c>
      <c r="C69" s="263">
        <v>83.06</v>
      </c>
      <c r="E69" s="258">
        <f>C69*E1</f>
        <v>11545.34</v>
      </c>
      <c r="H69" s="946"/>
      <c r="I69" s="258">
        <f>C69*I1</f>
        <v>6977.04</v>
      </c>
      <c r="M69" s="946">
        <f t="shared" si="16"/>
        <v>18522.38</v>
      </c>
      <c r="AA69" s="885">
        <v>605</v>
      </c>
      <c r="AB69" s="886" t="s">
        <v>658</v>
      </c>
      <c r="AC69" s="887">
        <v>83.06</v>
      </c>
      <c r="AE69" s="889">
        <f>AC69*AE1</f>
        <v>12532.57581808189</v>
      </c>
      <c r="AF69" s="889"/>
      <c r="AG69" s="933"/>
      <c r="AH69" s="936"/>
      <c r="AI69" s="889">
        <f>AC69*AI1</f>
        <v>12791.24</v>
      </c>
      <c r="AJ69" s="889"/>
      <c r="AK69" s="889"/>
      <c r="AL69" s="933"/>
      <c r="AM69" s="940">
        <f t="shared" si="14"/>
        <v>25323.81581808189</v>
      </c>
      <c r="AN69" s="900">
        <f t="shared" si="15"/>
        <v>6801.435818081889</v>
      </c>
    </row>
    <row r="70" spans="1:40">
      <c r="A70" s="251">
        <v>606</v>
      </c>
      <c r="B70" s="262" t="s">
        <v>658</v>
      </c>
      <c r="C70" s="263">
        <v>77.41</v>
      </c>
      <c r="E70" s="258">
        <f>C70*E1</f>
        <v>10759.99</v>
      </c>
      <c r="H70" s="946"/>
      <c r="I70" s="258">
        <f>C70*I1</f>
        <v>6502.44</v>
      </c>
      <c r="M70" s="946">
        <f t="shared" si="16"/>
        <v>17262.43</v>
      </c>
      <c r="AA70" s="885">
        <v>606</v>
      </c>
      <c r="AB70" s="886" t="s">
        <v>658</v>
      </c>
      <c r="AC70" s="887">
        <v>77.41</v>
      </c>
      <c r="AE70" s="889">
        <f>AC70*AE1</f>
        <v>11680.070961686963</v>
      </c>
      <c r="AF70" s="889"/>
      <c r="AG70" s="933"/>
      <c r="AH70" s="936"/>
      <c r="AI70" s="889">
        <f>AC70*AI1</f>
        <v>11921.14</v>
      </c>
      <c r="AJ70" s="889"/>
      <c r="AK70" s="889"/>
      <c r="AL70" s="933"/>
      <c r="AM70" s="940">
        <f t="shared" si="14"/>
        <v>23601.210961686964</v>
      </c>
      <c r="AN70" s="900">
        <f t="shared" si="15"/>
        <v>6338.7809616869636</v>
      </c>
    </row>
    <row r="71" spans="1:40">
      <c r="A71" s="251">
        <v>607</v>
      </c>
      <c r="B71" s="262" t="s">
        <v>658</v>
      </c>
      <c r="C71" s="263">
        <v>78</v>
      </c>
      <c r="E71" s="258">
        <f>C71*E1</f>
        <v>10842</v>
      </c>
      <c r="H71" s="946"/>
      <c r="I71" s="258">
        <f>C71*I1</f>
        <v>6552</v>
      </c>
      <c r="M71" s="946">
        <f t="shared" si="16"/>
        <v>17394</v>
      </c>
      <c r="AA71" s="885">
        <v>607</v>
      </c>
      <c r="AB71" s="886" t="s">
        <v>658</v>
      </c>
      <c r="AC71" s="887">
        <v>78</v>
      </c>
      <c r="AE71" s="889">
        <f>AC71*AE1</f>
        <v>11769.093592708734</v>
      </c>
      <c r="AF71" s="889"/>
      <c r="AG71" s="933"/>
      <c r="AH71" s="936"/>
      <c r="AI71" s="889">
        <f>AC71*AI1</f>
        <v>12012</v>
      </c>
      <c r="AJ71" s="889"/>
      <c r="AK71" s="889"/>
      <c r="AL71" s="933"/>
      <c r="AM71" s="940">
        <f t="shared" si="14"/>
        <v>23781.093592708734</v>
      </c>
      <c r="AN71" s="900">
        <f t="shared" si="15"/>
        <v>6387.0935927087339</v>
      </c>
    </row>
    <row r="72" spans="1:40">
      <c r="A72" s="251">
        <v>608</v>
      </c>
      <c r="B72" s="262" t="s">
        <v>658</v>
      </c>
      <c r="C72" s="263">
        <v>66.98</v>
      </c>
      <c r="E72" s="258">
        <f>C72*E1</f>
        <v>9310.2200000000012</v>
      </c>
      <c r="H72" s="946"/>
      <c r="I72" s="258">
        <f>C72*I1</f>
        <v>5626.3200000000006</v>
      </c>
      <c r="M72" s="946">
        <f t="shared" si="16"/>
        <v>14936.54</v>
      </c>
      <c r="AA72" s="885">
        <v>608</v>
      </c>
      <c r="AB72" s="886" t="s">
        <v>658</v>
      </c>
      <c r="AC72" s="887">
        <v>66.98</v>
      </c>
      <c r="AE72" s="889">
        <f>AC72*AE1</f>
        <v>10106.331908200398</v>
      </c>
      <c r="AF72" s="889"/>
      <c r="AG72" s="933"/>
      <c r="AH72" s="936"/>
      <c r="AI72" s="889">
        <f>AC72*AI1</f>
        <v>10314.92</v>
      </c>
      <c r="AJ72" s="889"/>
      <c r="AK72" s="889"/>
      <c r="AL72" s="933"/>
      <c r="AM72" s="940">
        <f t="shared" si="14"/>
        <v>20421.2519082004</v>
      </c>
      <c r="AN72" s="900">
        <f t="shared" si="15"/>
        <v>5484.7119082003992</v>
      </c>
    </row>
    <row r="73" spans="1:40">
      <c r="A73" s="251">
        <v>609</v>
      </c>
      <c r="B73" s="262" t="s">
        <v>658</v>
      </c>
      <c r="C73" s="263">
        <v>73.7</v>
      </c>
      <c r="E73" s="258">
        <f>C73*E1</f>
        <v>10244.300000000001</v>
      </c>
      <c r="H73" s="946"/>
      <c r="I73" s="258">
        <f>C73*I1</f>
        <v>6190.8</v>
      </c>
      <c r="M73" s="946">
        <f t="shared" si="16"/>
        <v>16435.100000000002</v>
      </c>
      <c r="AA73" s="885">
        <v>609</v>
      </c>
      <c r="AB73" s="886" t="s">
        <v>658</v>
      </c>
      <c r="AC73" s="887">
        <v>73.7</v>
      </c>
      <c r="AE73" s="889">
        <f>AC73*AE1</f>
        <v>11120.284586956843</v>
      </c>
      <c r="AF73" s="889"/>
      <c r="AG73" s="933"/>
      <c r="AH73" s="936"/>
      <c r="AI73" s="889">
        <f>AC73*AI1</f>
        <v>11349.800000000001</v>
      </c>
      <c r="AJ73" s="889"/>
      <c r="AK73" s="889"/>
      <c r="AL73" s="933"/>
      <c r="AM73" s="940">
        <f t="shared" si="14"/>
        <v>22470.084586956844</v>
      </c>
      <c r="AN73" s="900">
        <f t="shared" si="15"/>
        <v>6034.9845869568417</v>
      </c>
    </row>
    <row r="74" spans="1:40">
      <c r="A74" s="251">
        <v>610</v>
      </c>
      <c r="B74" s="262" t="s">
        <v>658</v>
      </c>
      <c r="C74" s="263">
        <v>76.8</v>
      </c>
      <c r="E74" s="258">
        <f>C74*E1</f>
        <v>10675.199999999999</v>
      </c>
      <c r="H74" s="946"/>
      <c r="I74" s="258">
        <f>C74*I1</f>
        <v>6451.2</v>
      </c>
      <c r="M74" s="946">
        <f t="shared" si="16"/>
        <v>17126.399999999998</v>
      </c>
      <c r="AA74" s="885">
        <v>610</v>
      </c>
      <c r="AB74" s="886" t="s">
        <v>658</v>
      </c>
      <c r="AC74" s="887">
        <v>76.8</v>
      </c>
      <c r="AE74" s="889">
        <f>AC74*AE1</f>
        <v>11588.030614359368</v>
      </c>
      <c r="AF74" s="889"/>
      <c r="AG74" s="933"/>
      <c r="AH74" s="936"/>
      <c r="AI74" s="889">
        <f>AC74*AI1</f>
        <v>11827.199999999999</v>
      </c>
      <c r="AJ74" s="889"/>
      <c r="AK74" s="889"/>
      <c r="AL74" s="933"/>
      <c r="AM74" s="940">
        <f t="shared" si="14"/>
        <v>23415.230614359367</v>
      </c>
      <c r="AN74" s="900">
        <f t="shared" si="15"/>
        <v>6288.8306143593691</v>
      </c>
    </row>
    <row r="75" spans="1:40">
      <c r="A75" s="251">
        <v>611</v>
      </c>
      <c r="B75" s="262" t="s">
        <v>658</v>
      </c>
      <c r="C75" s="263">
        <v>87.84</v>
      </c>
      <c r="E75" s="258">
        <f>C75*E1</f>
        <v>12209.76</v>
      </c>
      <c r="H75" s="946"/>
      <c r="I75" s="258">
        <f>C75*I1</f>
        <v>7378.56</v>
      </c>
      <c r="M75" s="946">
        <f t="shared" si="16"/>
        <v>19588.32</v>
      </c>
      <c r="AA75" s="885">
        <v>611</v>
      </c>
      <c r="AB75" s="886" t="s">
        <v>658</v>
      </c>
      <c r="AC75" s="887">
        <v>87.84</v>
      </c>
      <c r="AE75" s="889">
        <f>AC75*AE1</f>
        <v>13253.810015173529</v>
      </c>
      <c r="AF75" s="889"/>
      <c r="AG75" s="933"/>
      <c r="AH75" s="936"/>
      <c r="AI75" s="889">
        <f>AC75*AI1</f>
        <v>13527.36</v>
      </c>
      <c r="AJ75" s="889"/>
      <c r="AK75" s="889"/>
      <c r="AL75" s="933"/>
      <c r="AM75" s="940">
        <f t="shared" si="14"/>
        <v>26781.170015173528</v>
      </c>
      <c r="AN75" s="900">
        <f t="shared" si="15"/>
        <v>7192.8500151735279</v>
      </c>
    </row>
    <row r="76" spans="1:40">
      <c r="A76" s="251">
        <v>612</v>
      </c>
      <c r="B76" s="262" t="s">
        <v>658</v>
      </c>
      <c r="C76" s="263">
        <v>85.22</v>
      </c>
      <c r="E76" s="258">
        <f>C76*E1</f>
        <v>11845.58</v>
      </c>
      <c r="H76" s="946"/>
      <c r="I76" s="258">
        <f>C76*I1</f>
        <v>7158.48</v>
      </c>
      <c r="M76" s="946">
        <f t="shared" si="16"/>
        <v>19004.059999999998</v>
      </c>
      <c r="AA76" s="885">
        <v>612</v>
      </c>
      <c r="AB76" s="886" t="s">
        <v>658</v>
      </c>
      <c r="AC76" s="887">
        <v>85.22</v>
      </c>
      <c r="AE76" s="889">
        <f>AC76*AE1</f>
        <v>12858.489179110748</v>
      </c>
      <c r="AF76" s="889"/>
      <c r="AG76" s="933"/>
      <c r="AH76" s="936"/>
      <c r="AI76" s="889">
        <f>AC76*AI1</f>
        <v>13123.88</v>
      </c>
      <c r="AJ76" s="889"/>
      <c r="AK76" s="889"/>
      <c r="AL76" s="933"/>
      <c r="AM76" s="940">
        <f t="shared" si="14"/>
        <v>25982.369179110749</v>
      </c>
      <c r="AN76" s="900">
        <f t="shared" si="15"/>
        <v>6978.3091791107508</v>
      </c>
    </row>
    <row r="77" spans="1:40">
      <c r="A77" s="251">
        <v>701</v>
      </c>
      <c r="B77" s="262" t="s">
        <v>658</v>
      </c>
      <c r="C77" s="263">
        <v>79.459999999999994</v>
      </c>
      <c r="E77" s="258">
        <f>C77*E1</f>
        <v>11044.939999999999</v>
      </c>
      <c r="H77" s="946"/>
      <c r="I77" s="258">
        <f>C77*I1</f>
        <v>6674.6399999999994</v>
      </c>
      <c r="M77" s="946">
        <f t="shared" si="16"/>
        <v>17719.579999999998</v>
      </c>
      <c r="AA77" s="885">
        <v>701</v>
      </c>
      <c r="AB77" s="886" t="s">
        <v>658</v>
      </c>
      <c r="AC77" s="887">
        <v>79.459999999999994</v>
      </c>
      <c r="AE77" s="889">
        <f>AC77*AE1</f>
        <v>11989.386883033794</v>
      </c>
      <c r="AF77" s="889"/>
      <c r="AG77" s="933"/>
      <c r="AH77" s="936"/>
      <c r="AI77" s="889">
        <f>AC77*AI1</f>
        <v>12236.839999999998</v>
      </c>
      <c r="AJ77" s="889"/>
      <c r="AK77" s="889"/>
      <c r="AL77" s="933"/>
      <c r="AM77" s="940">
        <f t="shared" si="14"/>
        <v>24226.226883033793</v>
      </c>
      <c r="AN77" s="900">
        <f t="shared" si="15"/>
        <v>6506.6468830337944</v>
      </c>
    </row>
    <row r="78" spans="1:40">
      <c r="A78" s="251">
        <v>702</v>
      </c>
      <c r="B78" s="262" t="s">
        <v>658</v>
      </c>
      <c r="C78" s="263">
        <v>62.31</v>
      </c>
      <c r="E78" s="258">
        <f>C78*E1</f>
        <v>8661.09</v>
      </c>
      <c r="H78" s="946"/>
      <c r="I78" s="258">
        <f>C78*I1</f>
        <v>5234.04</v>
      </c>
      <c r="M78" s="946">
        <f t="shared" si="16"/>
        <v>13895.130000000001</v>
      </c>
      <c r="AA78" s="885">
        <v>702</v>
      </c>
      <c r="AB78" s="886" t="s">
        <v>658</v>
      </c>
      <c r="AC78" s="887">
        <v>62.31</v>
      </c>
      <c r="AE78" s="889">
        <f>AC78*AE1</f>
        <v>9401.6951507907852</v>
      </c>
      <c r="AF78" s="889"/>
      <c r="AG78" s="933"/>
      <c r="AH78" s="936"/>
      <c r="AI78" s="889">
        <f>AC78*AI1</f>
        <v>9595.74</v>
      </c>
      <c r="AJ78" s="889"/>
      <c r="AK78" s="889"/>
      <c r="AL78" s="933"/>
      <c r="AM78" s="940">
        <f t="shared" si="14"/>
        <v>18997.435150790785</v>
      </c>
      <c r="AN78" s="900">
        <f t="shared" si="15"/>
        <v>5102.305150790784</v>
      </c>
    </row>
    <row r="79" spans="1:40">
      <c r="A79" s="251">
        <v>703</v>
      </c>
      <c r="B79" s="262" t="s">
        <v>658</v>
      </c>
      <c r="C79" s="263">
        <v>62.31</v>
      </c>
      <c r="E79" s="258">
        <f>C79*E1</f>
        <v>8661.09</v>
      </c>
      <c r="H79" s="946"/>
      <c r="I79" s="258">
        <f>C79*I1</f>
        <v>5234.04</v>
      </c>
      <c r="M79" s="946">
        <f t="shared" si="16"/>
        <v>13895.130000000001</v>
      </c>
      <c r="AA79" s="885">
        <v>703</v>
      </c>
      <c r="AB79" s="886" t="s">
        <v>658</v>
      </c>
      <c r="AC79" s="887">
        <v>62.31</v>
      </c>
      <c r="AE79" s="889">
        <f>AC79*AE1</f>
        <v>9401.6951507907852</v>
      </c>
      <c r="AF79" s="889"/>
      <c r="AG79" s="933"/>
      <c r="AH79" s="936"/>
      <c r="AI79" s="889">
        <f>AC79*AI1</f>
        <v>9595.74</v>
      </c>
      <c r="AJ79" s="889"/>
      <c r="AK79" s="889"/>
      <c r="AL79" s="933"/>
      <c r="AM79" s="940">
        <f t="shared" si="14"/>
        <v>18997.435150790785</v>
      </c>
      <c r="AN79" s="900">
        <f t="shared" si="15"/>
        <v>5102.305150790784</v>
      </c>
    </row>
    <row r="80" spans="1:40">
      <c r="A80" s="251">
        <v>704</v>
      </c>
      <c r="B80" s="262" t="s">
        <v>658</v>
      </c>
      <c r="C80" s="263">
        <v>64.45</v>
      </c>
      <c r="E80" s="258">
        <f>C80*E1</f>
        <v>8958.5500000000011</v>
      </c>
      <c r="H80" s="946"/>
      <c r="I80" s="258">
        <f>C80*I1</f>
        <v>5413.8</v>
      </c>
      <c r="M80" s="946">
        <f t="shared" si="16"/>
        <v>14372.350000000002</v>
      </c>
      <c r="AA80" s="885">
        <v>704</v>
      </c>
      <c r="AB80" s="886" t="s">
        <v>658</v>
      </c>
      <c r="AC80" s="887">
        <v>64.45</v>
      </c>
      <c r="AE80" s="889">
        <f>AC80*AE1</f>
        <v>9724.5907955138191</v>
      </c>
      <c r="AF80" s="889"/>
      <c r="AG80" s="933"/>
      <c r="AH80" s="936"/>
      <c r="AI80" s="889">
        <f>AC80*AI1</f>
        <v>9925.3000000000011</v>
      </c>
      <c r="AJ80" s="889"/>
      <c r="AK80" s="889"/>
      <c r="AL80" s="933"/>
      <c r="AM80" s="940">
        <f t="shared" si="14"/>
        <v>19649.89079551382</v>
      </c>
      <c r="AN80" s="900">
        <f t="shared" si="15"/>
        <v>5277.540795513818</v>
      </c>
    </row>
    <row r="81" spans="1:40">
      <c r="A81" s="251">
        <v>705</v>
      </c>
      <c r="B81" s="262" t="s">
        <v>658</v>
      </c>
      <c r="C81" s="263">
        <v>83.06</v>
      </c>
      <c r="E81" s="258">
        <f>C81*E1</f>
        <v>11545.34</v>
      </c>
      <c r="H81" s="946"/>
      <c r="I81" s="258">
        <f>C81*I1</f>
        <v>6977.04</v>
      </c>
      <c r="M81" s="946">
        <f t="shared" si="16"/>
        <v>18522.38</v>
      </c>
      <c r="AA81" s="885">
        <v>705</v>
      </c>
      <c r="AB81" s="886" t="s">
        <v>658</v>
      </c>
      <c r="AC81" s="887">
        <v>83.06</v>
      </c>
      <c r="AE81" s="889">
        <f>AC81*AE1</f>
        <v>12532.57581808189</v>
      </c>
      <c r="AF81" s="889"/>
      <c r="AG81" s="933"/>
      <c r="AH81" s="936"/>
      <c r="AI81" s="889">
        <f>AC81*AI1</f>
        <v>12791.24</v>
      </c>
      <c r="AJ81" s="889"/>
      <c r="AK81" s="889"/>
      <c r="AL81" s="933"/>
      <c r="AM81" s="940">
        <f t="shared" si="14"/>
        <v>25323.81581808189</v>
      </c>
      <c r="AN81" s="900">
        <f t="shared" si="15"/>
        <v>6801.435818081889</v>
      </c>
    </row>
    <row r="82" spans="1:40">
      <c r="A82" s="251">
        <v>706</v>
      </c>
      <c r="B82" s="262" t="s">
        <v>658</v>
      </c>
      <c r="C82" s="263">
        <v>77.41</v>
      </c>
      <c r="E82" s="258">
        <f>C82*E1</f>
        <v>10759.99</v>
      </c>
      <c r="H82" s="946"/>
      <c r="I82" s="258">
        <f>C82*I1</f>
        <v>6502.44</v>
      </c>
      <c r="M82" s="946">
        <f t="shared" si="16"/>
        <v>17262.43</v>
      </c>
      <c r="AA82" s="885">
        <v>706</v>
      </c>
      <c r="AB82" s="886" t="s">
        <v>658</v>
      </c>
      <c r="AC82" s="887">
        <v>77.41</v>
      </c>
      <c r="AE82" s="889">
        <f>AC82*AE1</f>
        <v>11680.070961686963</v>
      </c>
      <c r="AF82" s="889"/>
      <c r="AG82" s="933"/>
      <c r="AH82" s="936"/>
      <c r="AI82" s="889">
        <f>AC82*AI1</f>
        <v>11921.14</v>
      </c>
      <c r="AJ82" s="889"/>
      <c r="AK82" s="889"/>
      <c r="AL82" s="933"/>
      <c r="AM82" s="940">
        <f t="shared" si="14"/>
        <v>23601.210961686964</v>
      </c>
      <c r="AN82" s="900">
        <f t="shared" si="15"/>
        <v>6338.7809616869636</v>
      </c>
    </row>
    <row r="83" spans="1:40">
      <c r="A83" s="251">
        <v>707</v>
      </c>
      <c r="B83" s="262" t="s">
        <v>658</v>
      </c>
      <c r="C83" s="263">
        <v>78</v>
      </c>
      <c r="E83" s="258">
        <f>C83*E1</f>
        <v>10842</v>
      </c>
      <c r="H83" s="946"/>
      <c r="I83" s="258">
        <f>C83*I1</f>
        <v>6552</v>
      </c>
      <c r="M83" s="946">
        <f t="shared" si="16"/>
        <v>17394</v>
      </c>
      <c r="AA83" s="885">
        <v>707</v>
      </c>
      <c r="AB83" s="886" t="s">
        <v>658</v>
      </c>
      <c r="AC83" s="887">
        <v>78</v>
      </c>
      <c r="AE83" s="889">
        <f>AC83*AE1</f>
        <v>11769.093592708734</v>
      </c>
      <c r="AF83" s="889"/>
      <c r="AG83" s="933"/>
      <c r="AH83" s="936"/>
      <c r="AI83" s="889">
        <f>AC83*AI1</f>
        <v>12012</v>
      </c>
      <c r="AJ83" s="889"/>
      <c r="AK83" s="889"/>
      <c r="AL83" s="933"/>
      <c r="AM83" s="940">
        <f t="shared" si="14"/>
        <v>23781.093592708734</v>
      </c>
      <c r="AN83" s="900">
        <f t="shared" si="15"/>
        <v>6387.0935927087339</v>
      </c>
    </row>
    <row r="84" spans="1:40">
      <c r="A84" s="251">
        <v>708</v>
      </c>
      <c r="B84" s="262" t="s">
        <v>658</v>
      </c>
      <c r="C84" s="263">
        <v>66.98</v>
      </c>
      <c r="E84" s="258">
        <f>C84*E1</f>
        <v>9310.2200000000012</v>
      </c>
      <c r="H84" s="946"/>
      <c r="I84" s="258">
        <f>C84*I1</f>
        <v>5626.3200000000006</v>
      </c>
      <c r="M84" s="946">
        <f t="shared" si="16"/>
        <v>14936.54</v>
      </c>
      <c r="AA84" s="885">
        <v>708</v>
      </c>
      <c r="AB84" s="886" t="s">
        <v>658</v>
      </c>
      <c r="AC84" s="887">
        <v>66.98</v>
      </c>
      <c r="AE84" s="889">
        <f>AC84*AE1</f>
        <v>10106.331908200398</v>
      </c>
      <c r="AF84" s="889"/>
      <c r="AG84" s="933"/>
      <c r="AH84" s="936"/>
      <c r="AI84" s="889">
        <f>AC84*AI1</f>
        <v>10314.92</v>
      </c>
      <c r="AJ84" s="889"/>
      <c r="AK84" s="889"/>
      <c r="AL84" s="933"/>
      <c r="AM84" s="940">
        <f t="shared" si="14"/>
        <v>20421.2519082004</v>
      </c>
      <c r="AN84" s="900">
        <f t="shared" si="15"/>
        <v>5484.7119082003992</v>
      </c>
    </row>
    <row r="85" spans="1:40">
      <c r="A85" s="251">
        <v>709</v>
      </c>
      <c r="B85" s="262" t="s">
        <v>658</v>
      </c>
      <c r="C85" s="263">
        <v>73.7</v>
      </c>
      <c r="E85" s="258">
        <f>C85*E1</f>
        <v>10244.300000000001</v>
      </c>
      <c r="H85" s="946"/>
      <c r="I85" s="258">
        <f>C85*I1</f>
        <v>6190.8</v>
      </c>
      <c r="M85" s="946">
        <f t="shared" si="16"/>
        <v>16435.100000000002</v>
      </c>
      <c r="AA85" s="885">
        <v>709</v>
      </c>
      <c r="AB85" s="886" t="s">
        <v>658</v>
      </c>
      <c r="AC85" s="887">
        <v>73.7</v>
      </c>
      <c r="AE85" s="889">
        <f>AC85*AE1</f>
        <v>11120.284586956843</v>
      </c>
      <c r="AF85" s="889"/>
      <c r="AG85" s="933"/>
      <c r="AH85" s="936"/>
      <c r="AI85" s="889">
        <f>AC85*AI1</f>
        <v>11349.800000000001</v>
      </c>
      <c r="AJ85" s="889"/>
      <c r="AK85" s="889"/>
      <c r="AL85" s="933"/>
      <c r="AM85" s="940">
        <f t="shared" si="14"/>
        <v>22470.084586956844</v>
      </c>
      <c r="AN85" s="900">
        <f t="shared" si="15"/>
        <v>6034.9845869568417</v>
      </c>
    </row>
    <row r="86" spans="1:40">
      <c r="A86" s="251">
        <v>710</v>
      </c>
      <c r="B86" s="262" t="s">
        <v>658</v>
      </c>
      <c r="C86" s="263">
        <v>76.8</v>
      </c>
      <c r="E86" s="258">
        <f>C86*E1</f>
        <v>10675.199999999999</v>
      </c>
      <c r="H86" s="946"/>
      <c r="I86" s="258">
        <f>C86*I1</f>
        <v>6451.2</v>
      </c>
      <c r="M86" s="946">
        <f t="shared" si="16"/>
        <v>17126.399999999998</v>
      </c>
      <c r="AA86" s="885">
        <v>710</v>
      </c>
      <c r="AB86" s="886" t="s">
        <v>658</v>
      </c>
      <c r="AC86" s="887">
        <v>76.8</v>
      </c>
      <c r="AE86" s="889">
        <f>AC86*AE1</f>
        <v>11588.030614359368</v>
      </c>
      <c r="AF86" s="889"/>
      <c r="AG86" s="933"/>
      <c r="AH86" s="936"/>
      <c r="AI86" s="889">
        <f>AC86*AI1</f>
        <v>11827.199999999999</v>
      </c>
      <c r="AJ86" s="889"/>
      <c r="AK86" s="889"/>
      <c r="AL86" s="933"/>
      <c r="AM86" s="940">
        <f t="shared" si="14"/>
        <v>23415.230614359367</v>
      </c>
      <c r="AN86" s="900">
        <f t="shared" si="15"/>
        <v>6288.8306143593691</v>
      </c>
    </row>
    <row r="87" spans="1:40">
      <c r="A87" s="251">
        <v>711</v>
      </c>
      <c r="B87" s="262" t="s">
        <v>658</v>
      </c>
      <c r="C87" s="263">
        <v>87.84</v>
      </c>
      <c r="E87" s="258">
        <f>C87*E1</f>
        <v>12209.76</v>
      </c>
      <c r="H87" s="946"/>
      <c r="I87" s="258">
        <f>C87*I1</f>
        <v>7378.56</v>
      </c>
      <c r="M87" s="946">
        <f t="shared" si="16"/>
        <v>19588.32</v>
      </c>
      <c r="AA87" s="885">
        <v>711</v>
      </c>
      <c r="AB87" s="886" t="s">
        <v>658</v>
      </c>
      <c r="AC87" s="887">
        <v>87.84</v>
      </c>
      <c r="AE87" s="889">
        <f>AC87*AE1</f>
        <v>13253.810015173529</v>
      </c>
      <c r="AF87" s="889"/>
      <c r="AG87" s="933"/>
      <c r="AH87" s="936"/>
      <c r="AI87" s="889">
        <f>AC87*AI1</f>
        <v>13527.36</v>
      </c>
      <c r="AJ87" s="889"/>
      <c r="AK87" s="889"/>
      <c r="AL87" s="933"/>
      <c r="AM87" s="940">
        <f t="shared" si="14"/>
        <v>26781.170015173528</v>
      </c>
      <c r="AN87" s="900">
        <f t="shared" si="15"/>
        <v>7192.8500151735279</v>
      </c>
    </row>
    <row r="88" spans="1:40">
      <c r="A88" s="251">
        <v>712</v>
      </c>
      <c r="B88" s="262" t="s">
        <v>658</v>
      </c>
      <c r="C88" s="263">
        <v>85.22</v>
      </c>
      <c r="E88" s="258">
        <f>C88*E1</f>
        <v>11845.58</v>
      </c>
      <c r="H88" s="946"/>
      <c r="I88" s="258">
        <f>C88*I1</f>
        <v>7158.48</v>
      </c>
      <c r="M88" s="946">
        <f t="shared" si="16"/>
        <v>19004.059999999998</v>
      </c>
      <c r="AA88" s="885">
        <v>712</v>
      </c>
      <c r="AB88" s="886" t="s">
        <v>658</v>
      </c>
      <c r="AC88" s="887">
        <v>85.22</v>
      </c>
      <c r="AE88" s="889">
        <f>AC88*AE1</f>
        <v>12858.489179110748</v>
      </c>
      <c r="AF88" s="889"/>
      <c r="AG88" s="933"/>
      <c r="AH88" s="936"/>
      <c r="AI88" s="889">
        <f>AC88*AI1</f>
        <v>13123.88</v>
      </c>
      <c r="AJ88" s="889"/>
      <c r="AK88" s="889"/>
      <c r="AL88" s="933"/>
      <c r="AM88" s="940">
        <f t="shared" si="14"/>
        <v>25982.369179110749</v>
      </c>
      <c r="AN88" s="900">
        <f t="shared" si="15"/>
        <v>6978.3091791107508</v>
      </c>
    </row>
    <row r="89" spans="1:40">
      <c r="A89" s="251">
        <v>801</v>
      </c>
      <c r="B89" s="262" t="s">
        <v>658</v>
      </c>
      <c r="C89" s="263">
        <v>83</v>
      </c>
      <c r="E89" s="258">
        <f>C89*E1</f>
        <v>11537</v>
      </c>
      <c r="H89" s="946"/>
      <c r="I89" s="258">
        <f>C89*I1</f>
        <v>6972</v>
      </c>
      <c r="M89" s="946">
        <f t="shared" si="16"/>
        <v>18509</v>
      </c>
      <c r="AA89" s="885">
        <v>801</v>
      </c>
      <c r="AB89" s="886" t="s">
        <v>658</v>
      </c>
      <c r="AC89" s="887">
        <v>83</v>
      </c>
      <c r="AE89" s="889">
        <f>AC89*AE1</f>
        <v>12523.522669164422</v>
      </c>
      <c r="AF89" s="889"/>
      <c r="AG89" s="933"/>
      <c r="AH89" s="936"/>
      <c r="AI89" s="889">
        <f>AC89*AI1</f>
        <v>12782</v>
      </c>
      <c r="AJ89" s="889"/>
      <c r="AK89" s="889"/>
      <c r="AL89" s="933"/>
      <c r="AM89" s="940">
        <f t="shared" si="14"/>
        <v>25305.52266916442</v>
      </c>
      <c r="AN89" s="900">
        <f t="shared" si="15"/>
        <v>6796.5226691644202</v>
      </c>
    </row>
    <row r="90" spans="1:40">
      <c r="A90" s="251">
        <v>802</v>
      </c>
      <c r="B90" s="262" t="s">
        <v>658</v>
      </c>
      <c r="C90" s="263">
        <v>77.41</v>
      </c>
      <c r="E90" s="258">
        <f>C90*E1</f>
        <v>10759.99</v>
      </c>
      <c r="H90" s="946"/>
      <c r="I90" s="258">
        <f>C90*I1</f>
        <v>6502.44</v>
      </c>
      <c r="M90" s="946">
        <f t="shared" si="16"/>
        <v>17262.43</v>
      </c>
      <c r="AA90" s="885">
        <v>802</v>
      </c>
      <c r="AB90" s="886" t="s">
        <v>658</v>
      </c>
      <c r="AC90" s="887">
        <v>77.41</v>
      </c>
      <c r="AE90" s="889">
        <f>AC90*AE1</f>
        <v>11680.070961686963</v>
      </c>
      <c r="AF90" s="889"/>
      <c r="AG90" s="933"/>
      <c r="AH90" s="936"/>
      <c r="AI90" s="889">
        <f>AC90*AI1</f>
        <v>11921.14</v>
      </c>
      <c r="AJ90" s="889"/>
      <c r="AK90" s="889"/>
      <c r="AL90" s="933"/>
      <c r="AM90" s="940">
        <f t="shared" si="14"/>
        <v>23601.210961686964</v>
      </c>
      <c r="AN90" s="900">
        <f t="shared" si="15"/>
        <v>6338.7809616869636</v>
      </c>
    </row>
    <row r="91" spans="1:40">
      <c r="A91" s="251">
        <v>803</v>
      </c>
      <c r="B91" s="262" t="s">
        <v>658</v>
      </c>
      <c r="C91" s="263">
        <v>78</v>
      </c>
      <c r="E91" s="258">
        <f>C91*E1</f>
        <v>10842</v>
      </c>
      <c r="H91" s="946"/>
      <c r="I91" s="258">
        <f>C91*I1</f>
        <v>6552</v>
      </c>
      <c r="M91" s="946">
        <f t="shared" si="16"/>
        <v>17394</v>
      </c>
      <c r="AA91" s="885">
        <v>803</v>
      </c>
      <c r="AB91" s="886" t="s">
        <v>658</v>
      </c>
      <c r="AC91" s="887">
        <v>78</v>
      </c>
      <c r="AE91" s="889">
        <f>AC91*AE1</f>
        <v>11769.093592708734</v>
      </c>
      <c r="AF91" s="889"/>
      <c r="AG91" s="933"/>
      <c r="AH91" s="936"/>
      <c r="AI91" s="889">
        <f>AC91*AI1</f>
        <v>12012</v>
      </c>
      <c r="AJ91" s="889"/>
      <c r="AK91" s="889"/>
      <c r="AL91" s="933"/>
      <c r="AM91" s="940">
        <f t="shared" si="14"/>
        <v>23781.093592708734</v>
      </c>
      <c r="AN91" s="900">
        <f t="shared" si="15"/>
        <v>6387.0935927087339</v>
      </c>
    </row>
    <row r="92" spans="1:40">
      <c r="A92" s="251">
        <v>804</v>
      </c>
      <c r="B92" s="262" t="s">
        <v>658</v>
      </c>
      <c r="C92" s="263">
        <v>66.98</v>
      </c>
      <c r="E92" s="258">
        <f>C92*E1</f>
        <v>9310.2200000000012</v>
      </c>
      <c r="H92" s="946"/>
      <c r="I92" s="258">
        <f>C92*I1</f>
        <v>5626.3200000000006</v>
      </c>
      <c r="M92" s="946">
        <f t="shared" si="16"/>
        <v>14936.54</v>
      </c>
      <c r="AA92" s="885">
        <v>804</v>
      </c>
      <c r="AB92" s="886" t="s">
        <v>658</v>
      </c>
      <c r="AC92" s="887">
        <v>66.98</v>
      </c>
      <c r="AE92" s="889">
        <f>AC92*AE1</f>
        <v>10106.331908200398</v>
      </c>
      <c r="AF92" s="889"/>
      <c r="AG92" s="933"/>
      <c r="AH92" s="936"/>
      <c r="AI92" s="889">
        <f>AC92*AI1</f>
        <v>10314.92</v>
      </c>
      <c r="AJ92" s="889"/>
      <c r="AK92" s="889"/>
      <c r="AL92" s="933"/>
      <c r="AM92" s="940">
        <f t="shared" si="14"/>
        <v>20421.2519082004</v>
      </c>
      <c r="AN92" s="900">
        <f t="shared" si="15"/>
        <v>5484.7119082003992</v>
      </c>
    </row>
    <row r="93" spans="1:40">
      <c r="A93" s="251">
        <v>805</v>
      </c>
      <c r="B93" s="262" t="s">
        <v>658</v>
      </c>
      <c r="C93" s="263">
        <v>73.7</v>
      </c>
      <c r="E93" s="258">
        <f>C93*E1</f>
        <v>10244.300000000001</v>
      </c>
      <c r="H93" s="946"/>
      <c r="I93" s="258">
        <f>C93*I1</f>
        <v>6190.8</v>
      </c>
      <c r="M93" s="946">
        <f t="shared" si="16"/>
        <v>16435.100000000002</v>
      </c>
      <c r="AA93" s="885">
        <v>805</v>
      </c>
      <c r="AB93" s="886" t="s">
        <v>658</v>
      </c>
      <c r="AC93" s="887">
        <v>73.7</v>
      </c>
      <c r="AE93" s="889">
        <f>AC93*AE1</f>
        <v>11120.284586956843</v>
      </c>
      <c r="AF93" s="889"/>
      <c r="AG93" s="933"/>
      <c r="AH93" s="936"/>
      <c r="AI93" s="889">
        <f>AC93*AI1</f>
        <v>11349.800000000001</v>
      </c>
      <c r="AJ93" s="889"/>
      <c r="AK93" s="889"/>
      <c r="AL93" s="933"/>
      <c r="AM93" s="940">
        <f t="shared" si="14"/>
        <v>22470.084586956844</v>
      </c>
      <c r="AN93" s="900">
        <f t="shared" si="15"/>
        <v>6034.9845869568417</v>
      </c>
    </row>
    <row r="94" spans="1:40">
      <c r="A94" s="251">
        <v>806</v>
      </c>
      <c r="B94" s="262" t="s">
        <v>658</v>
      </c>
      <c r="C94" s="263">
        <v>76.8</v>
      </c>
      <c r="E94" s="258">
        <f>C94*E1</f>
        <v>10675.199999999999</v>
      </c>
      <c r="H94" s="946"/>
      <c r="I94" s="258">
        <f>C94*I1</f>
        <v>6451.2</v>
      </c>
      <c r="M94" s="946">
        <f t="shared" si="16"/>
        <v>17126.399999999998</v>
      </c>
      <c r="AA94" s="885">
        <v>806</v>
      </c>
      <c r="AB94" s="886" t="s">
        <v>658</v>
      </c>
      <c r="AC94" s="887">
        <v>76.8</v>
      </c>
      <c r="AE94" s="889">
        <f>AC94*AE1</f>
        <v>11588.030614359368</v>
      </c>
      <c r="AF94" s="889"/>
      <c r="AG94" s="933"/>
      <c r="AH94" s="936"/>
      <c r="AI94" s="889">
        <f>AC94*AI1</f>
        <v>11827.199999999999</v>
      </c>
      <c r="AJ94" s="889"/>
      <c r="AK94" s="889"/>
      <c r="AL94" s="933"/>
      <c r="AM94" s="940">
        <f t="shared" si="14"/>
        <v>23415.230614359367</v>
      </c>
      <c r="AN94" s="900">
        <f t="shared" si="15"/>
        <v>6288.8306143593691</v>
      </c>
    </row>
    <row r="95" spans="1:40">
      <c r="A95" s="251">
        <v>807</v>
      </c>
      <c r="B95" s="262" t="s">
        <v>658</v>
      </c>
      <c r="C95" s="263">
        <v>87.84</v>
      </c>
      <c r="E95" s="258">
        <f>C95*E1</f>
        <v>12209.76</v>
      </c>
      <c r="H95" s="946"/>
      <c r="I95" s="258">
        <f>C95*I1</f>
        <v>7378.56</v>
      </c>
      <c r="M95" s="946">
        <f t="shared" si="16"/>
        <v>19588.32</v>
      </c>
      <c r="AA95" s="885">
        <v>807</v>
      </c>
      <c r="AB95" s="886" t="s">
        <v>658</v>
      </c>
      <c r="AC95" s="887">
        <v>87.84</v>
      </c>
      <c r="AE95" s="889">
        <f>AC95*AE1</f>
        <v>13253.810015173529</v>
      </c>
      <c r="AF95" s="889"/>
      <c r="AG95" s="933"/>
      <c r="AH95" s="936"/>
      <c r="AI95" s="889">
        <f>AC95*AI1</f>
        <v>13527.36</v>
      </c>
      <c r="AJ95" s="889"/>
      <c r="AK95" s="889"/>
      <c r="AL95" s="933"/>
      <c r="AM95" s="940">
        <f t="shared" si="14"/>
        <v>26781.170015173528</v>
      </c>
      <c r="AN95" s="900">
        <f t="shared" si="15"/>
        <v>7192.8500151735279</v>
      </c>
    </row>
    <row r="96" spans="1:40">
      <c r="A96" s="251">
        <v>901</v>
      </c>
      <c r="B96" s="262" t="s">
        <v>658</v>
      </c>
      <c r="C96" s="263">
        <v>83.06</v>
      </c>
      <c r="E96" s="258">
        <f>C96*E1</f>
        <v>11545.34</v>
      </c>
      <c r="H96" s="946"/>
      <c r="I96" s="258">
        <f>C96*I1</f>
        <v>6977.04</v>
      </c>
      <c r="M96" s="946">
        <f t="shared" si="16"/>
        <v>18522.38</v>
      </c>
      <c r="AA96" s="885">
        <v>901</v>
      </c>
      <c r="AB96" s="886" t="s">
        <v>658</v>
      </c>
      <c r="AC96" s="887">
        <v>83.06</v>
      </c>
      <c r="AE96" s="889">
        <f>AC96*AE1</f>
        <v>12532.57581808189</v>
      </c>
      <c r="AF96" s="889"/>
      <c r="AG96" s="933"/>
      <c r="AH96" s="936"/>
      <c r="AI96" s="889">
        <f>AC96*AI1</f>
        <v>12791.24</v>
      </c>
      <c r="AJ96" s="889"/>
      <c r="AK96" s="889"/>
      <c r="AL96" s="933"/>
      <c r="AM96" s="940">
        <f t="shared" si="14"/>
        <v>25323.81581808189</v>
      </c>
      <c r="AN96" s="900">
        <f t="shared" si="15"/>
        <v>6801.435818081889</v>
      </c>
    </row>
    <row r="97" spans="1:40">
      <c r="A97" s="251">
        <v>902</v>
      </c>
      <c r="B97" s="262" t="s">
        <v>658</v>
      </c>
      <c r="C97" s="263">
        <v>77.41</v>
      </c>
      <c r="E97" s="258">
        <f>C97*E1</f>
        <v>10759.99</v>
      </c>
      <c r="H97" s="946"/>
      <c r="I97" s="258">
        <f>C97*I1</f>
        <v>6502.44</v>
      </c>
      <c r="M97" s="946">
        <f t="shared" si="16"/>
        <v>17262.43</v>
      </c>
      <c r="AA97" s="885">
        <v>902</v>
      </c>
      <c r="AB97" s="886" t="s">
        <v>658</v>
      </c>
      <c r="AC97" s="887">
        <v>77.41</v>
      </c>
      <c r="AE97" s="889">
        <f>AC97*AE1</f>
        <v>11680.070961686963</v>
      </c>
      <c r="AF97" s="889"/>
      <c r="AG97" s="933"/>
      <c r="AH97" s="936"/>
      <c r="AI97" s="889">
        <f>AC97*AI1</f>
        <v>11921.14</v>
      </c>
      <c r="AJ97" s="889"/>
      <c r="AK97" s="889"/>
      <c r="AL97" s="933"/>
      <c r="AM97" s="940">
        <f t="shared" si="14"/>
        <v>23601.210961686964</v>
      </c>
      <c r="AN97" s="900">
        <f t="shared" si="15"/>
        <v>6338.7809616869636</v>
      </c>
    </row>
    <row r="98" spans="1:40">
      <c r="A98" s="251">
        <v>903</v>
      </c>
      <c r="B98" s="262" t="s">
        <v>658</v>
      </c>
      <c r="C98" s="263">
        <v>78</v>
      </c>
      <c r="E98" s="258">
        <f>C98*E1</f>
        <v>10842</v>
      </c>
      <c r="H98" s="946"/>
      <c r="I98" s="258">
        <f>C98*I1</f>
        <v>6552</v>
      </c>
      <c r="M98" s="946">
        <f t="shared" si="16"/>
        <v>17394</v>
      </c>
      <c r="AA98" s="885">
        <v>903</v>
      </c>
      <c r="AB98" s="886" t="s">
        <v>658</v>
      </c>
      <c r="AC98" s="887">
        <v>78</v>
      </c>
      <c r="AE98" s="889">
        <f>AC98*AE1</f>
        <v>11769.093592708734</v>
      </c>
      <c r="AF98" s="889"/>
      <c r="AG98" s="933"/>
      <c r="AH98" s="936"/>
      <c r="AI98" s="889">
        <f>AC98*AI1</f>
        <v>12012</v>
      </c>
      <c r="AJ98" s="889"/>
      <c r="AK98" s="889"/>
      <c r="AL98" s="933"/>
      <c r="AM98" s="940">
        <f t="shared" si="14"/>
        <v>23781.093592708734</v>
      </c>
      <c r="AN98" s="900">
        <f t="shared" si="15"/>
        <v>6387.0935927087339</v>
      </c>
    </row>
    <row r="99" spans="1:40">
      <c r="A99" s="251">
        <v>904</v>
      </c>
      <c r="B99" s="262" t="s">
        <v>658</v>
      </c>
      <c r="C99" s="263">
        <v>56.71</v>
      </c>
      <c r="E99" s="258">
        <f>C99*E1</f>
        <v>7882.6900000000005</v>
      </c>
      <c r="H99" s="946"/>
      <c r="I99" s="258">
        <f>C99*I1</f>
        <v>4763.6400000000003</v>
      </c>
      <c r="M99" s="946">
        <f t="shared" si="16"/>
        <v>12646.330000000002</v>
      </c>
      <c r="AA99" s="885">
        <v>904</v>
      </c>
      <c r="AB99" s="886" t="s">
        <v>658</v>
      </c>
      <c r="AC99" s="887">
        <v>56.71</v>
      </c>
      <c r="AE99" s="889">
        <f>AC99*AE1</f>
        <v>8556.734585160415</v>
      </c>
      <c r="AF99" s="889"/>
      <c r="AG99" s="933"/>
      <c r="AH99" s="936"/>
      <c r="AI99" s="889">
        <f>AC99*AI1</f>
        <v>8733.34</v>
      </c>
      <c r="AJ99" s="889"/>
      <c r="AK99" s="889"/>
      <c r="AL99" s="933"/>
      <c r="AM99" s="940">
        <f t="shared" si="14"/>
        <v>17290.074585160415</v>
      </c>
      <c r="AN99" s="900">
        <f t="shared" si="15"/>
        <v>4643.7445851604134</v>
      </c>
    </row>
    <row r="100" spans="1:40">
      <c r="A100" s="251">
        <v>905</v>
      </c>
      <c r="B100" s="262" t="s">
        <v>658</v>
      </c>
      <c r="C100" s="263">
        <v>60.05</v>
      </c>
      <c r="E100" s="258">
        <f>C100*E1</f>
        <v>8346.9499999999989</v>
      </c>
      <c r="H100" s="946"/>
      <c r="I100" s="258">
        <f>C100*I1</f>
        <v>5044.2</v>
      </c>
      <c r="M100" s="946">
        <f t="shared" si="16"/>
        <v>13391.149999999998</v>
      </c>
      <c r="AA100" s="885">
        <v>905</v>
      </c>
      <c r="AB100" s="886" t="s">
        <v>658</v>
      </c>
      <c r="AC100" s="887">
        <v>60.05</v>
      </c>
      <c r="AE100" s="889">
        <f>AC100*AE1</f>
        <v>9060.693208232813</v>
      </c>
      <c r="AF100" s="889"/>
      <c r="AG100" s="933"/>
      <c r="AH100" s="936"/>
      <c r="AI100" s="889">
        <f>AC100*AI1</f>
        <v>9247.6999999999989</v>
      </c>
      <c r="AJ100" s="889"/>
      <c r="AK100" s="889"/>
      <c r="AL100" s="933"/>
      <c r="AM100" s="940">
        <f t="shared" si="14"/>
        <v>18308.39320823281</v>
      </c>
      <c r="AN100" s="900">
        <f t="shared" si="15"/>
        <v>4917.2432082328123</v>
      </c>
    </row>
    <row r="101" spans="1:40">
      <c r="A101" s="251">
        <v>906</v>
      </c>
      <c r="B101" s="262" t="s">
        <v>658</v>
      </c>
      <c r="C101" s="263">
        <v>76.8</v>
      </c>
      <c r="E101" s="258">
        <f>C101*E1</f>
        <v>10675.199999999999</v>
      </c>
      <c r="H101" s="946"/>
      <c r="I101" s="258">
        <f>C101*I1</f>
        <v>6451.2</v>
      </c>
      <c r="M101" s="946">
        <f t="shared" si="16"/>
        <v>17126.399999999998</v>
      </c>
      <c r="AA101" s="885">
        <v>906</v>
      </c>
      <c r="AB101" s="886" t="s">
        <v>658</v>
      </c>
      <c r="AC101" s="887">
        <v>76.8</v>
      </c>
      <c r="AE101" s="889">
        <f>AC101*AE1</f>
        <v>11588.030614359368</v>
      </c>
      <c r="AF101" s="889"/>
      <c r="AG101" s="933"/>
      <c r="AH101" s="936"/>
      <c r="AI101" s="889">
        <f>AC101*AI1</f>
        <v>11827.199999999999</v>
      </c>
      <c r="AJ101" s="889"/>
      <c r="AK101" s="889"/>
      <c r="AL101" s="933"/>
      <c r="AM101" s="940">
        <f t="shared" si="14"/>
        <v>23415.230614359367</v>
      </c>
      <c r="AN101" s="900">
        <f t="shared" si="15"/>
        <v>6288.8306143593691</v>
      </c>
    </row>
    <row r="102" spans="1:40">
      <c r="A102" s="251">
        <v>907</v>
      </c>
      <c r="B102" s="262" t="s">
        <v>658</v>
      </c>
      <c r="C102" s="263">
        <v>87.84</v>
      </c>
      <c r="E102" s="258">
        <f>C102*E1</f>
        <v>12209.76</v>
      </c>
      <c r="H102" s="946"/>
      <c r="I102" s="258">
        <f>C102*I1</f>
        <v>7378.56</v>
      </c>
      <c r="M102" s="946">
        <f t="shared" si="16"/>
        <v>19588.32</v>
      </c>
      <c r="AA102" s="885">
        <v>907</v>
      </c>
      <c r="AB102" s="886" t="s">
        <v>658</v>
      </c>
      <c r="AC102" s="887">
        <v>87.84</v>
      </c>
      <c r="AE102" s="889">
        <f>AC102*AE1</f>
        <v>13253.810015173529</v>
      </c>
      <c r="AF102" s="889"/>
      <c r="AG102" s="933"/>
      <c r="AH102" s="936"/>
      <c r="AI102" s="889">
        <f>AC102*AI1</f>
        <v>13527.36</v>
      </c>
      <c r="AJ102" s="889"/>
      <c r="AK102" s="889"/>
      <c r="AL102" s="933"/>
      <c r="AM102" s="940">
        <f t="shared" si="14"/>
        <v>26781.170015173528</v>
      </c>
      <c r="AN102" s="900">
        <f t="shared" si="15"/>
        <v>7192.8500151735279</v>
      </c>
    </row>
    <row r="103" spans="1:40">
      <c r="A103" s="251">
        <v>1001</v>
      </c>
      <c r="B103" s="262" t="s">
        <v>658</v>
      </c>
      <c r="C103" s="263">
        <v>83.06</v>
      </c>
      <c r="E103" s="258">
        <f>C103*E1</f>
        <v>11545.34</v>
      </c>
      <c r="H103" s="946"/>
      <c r="I103" s="258">
        <f>C103*I1</f>
        <v>6977.04</v>
      </c>
      <c r="M103" s="946">
        <f t="shared" si="16"/>
        <v>18522.38</v>
      </c>
      <c r="AA103" s="885">
        <v>1001</v>
      </c>
      <c r="AB103" s="886" t="s">
        <v>658</v>
      </c>
      <c r="AC103" s="887">
        <v>83.06</v>
      </c>
      <c r="AE103" s="889">
        <f>AC103*AE1</f>
        <v>12532.57581808189</v>
      </c>
      <c r="AF103" s="889"/>
      <c r="AG103" s="933"/>
      <c r="AH103" s="936"/>
      <c r="AI103" s="889">
        <f>AC103*AI1</f>
        <v>12791.24</v>
      </c>
      <c r="AJ103" s="889"/>
      <c r="AK103" s="889"/>
      <c r="AL103" s="933"/>
      <c r="AM103" s="940">
        <f t="shared" si="14"/>
        <v>25323.81581808189</v>
      </c>
      <c r="AN103" s="900">
        <f t="shared" si="15"/>
        <v>6801.435818081889</v>
      </c>
    </row>
    <row r="104" spans="1:40">
      <c r="A104" s="251">
        <v>1002</v>
      </c>
      <c r="B104" s="262" t="s">
        <v>658</v>
      </c>
      <c r="C104" s="263">
        <v>77.41</v>
      </c>
      <c r="E104" s="258">
        <f>C104*E1</f>
        <v>10759.99</v>
      </c>
      <c r="H104" s="946"/>
      <c r="I104" s="258">
        <f>C104*I1</f>
        <v>6502.44</v>
      </c>
      <c r="M104" s="946">
        <f t="shared" si="16"/>
        <v>17262.43</v>
      </c>
      <c r="AA104" s="885">
        <v>1002</v>
      </c>
      <c r="AB104" s="886" t="s">
        <v>658</v>
      </c>
      <c r="AC104" s="887">
        <v>77.41</v>
      </c>
      <c r="AE104" s="889">
        <f>AC104*AE1</f>
        <v>11680.070961686963</v>
      </c>
      <c r="AF104" s="889"/>
      <c r="AG104" s="933"/>
      <c r="AH104" s="936"/>
      <c r="AI104" s="889">
        <f>AC104*AI1</f>
        <v>11921.14</v>
      </c>
      <c r="AJ104" s="889"/>
      <c r="AK104" s="889"/>
      <c r="AL104" s="933"/>
      <c r="AM104" s="940">
        <f t="shared" ref="AM104:AM122" si="17">SUM(AD104:AK104)</f>
        <v>23601.210961686964</v>
      </c>
      <c r="AN104" s="900">
        <f t="shared" ref="AN104:AN123" si="18">AM104-M104</f>
        <v>6338.7809616869636</v>
      </c>
    </row>
    <row r="105" spans="1:40">
      <c r="A105" s="251">
        <v>1003</v>
      </c>
      <c r="B105" s="262" t="s">
        <v>658</v>
      </c>
      <c r="C105" s="263">
        <v>99.72</v>
      </c>
      <c r="E105" s="258">
        <f>C105*E1</f>
        <v>13861.08</v>
      </c>
      <c r="H105" s="946"/>
      <c r="I105" s="258">
        <f>C105*I1</f>
        <v>8376.48</v>
      </c>
      <c r="M105" s="946">
        <f t="shared" ref="M105:M122" si="19">SUM(D105:K105)</f>
        <v>22237.559999999998</v>
      </c>
      <c r="AA105" s="885">
        <v>1003</v>
      </c>
      <c r="AB105" s="886" t="s">
        <v>658</v>
      </c>
      <c r="AC105" s="887">
        <v>99.72</v>
      </c>
      <c r="AE105" s="889">
        <f>AC105*AE1</f>
        <v>15046.333500832243</v>
      </c>
      <c r="AF105" s="889"/>
      <c r="AG105" s="933"/>
      <c r="AH105" s="936"/>
      <c r="AI105" s="889">
        <f>AC105*AI1</f>
        <v>15356.88</v>
      </c>
      <c r="AJ105" s="889"/>
      <c r="AK105" s="889"/>
      <c r="AL105" s="933"/>
      <c r="AM105" s="940">
        <f t="shared" si="17"/>
        <v>30403.213500832244</v>
      </c>
      <c r="AN105" s="900">
        <f t="shared" si="18"/>
        <v>8165.6535008322462</v>
      </c>
    </row>
    <row r="106" spans="1:40">
      <c r="A106" s="251">
        <v>1004</v>
      </c>
      <c r="B106" s="262" t="s">
        <v>658</v>
      </c>
      <c r="C106" s="263">
        <v>98.56</v>
      </c>
      <c r="E106" s="258">
        <f>C106*E1</f>
        <v>13699.84</v>
      </c>
      <c r="H106" s="946"/>
      <c r="I106" s="258">
        <f>C106*I1</f>
        <v>8279.0400000000009</v>
      </c>
      <c r="M106" s="946">
        <f t="shared" si="19"/>
        <v>21978.880000000001</v>
      </c>
      <c r="AA106" s="885">
        <v>1004</v>
      </c>
      <c r="AB106" s="886" t="s">
        <v>658</v>
      </c>
      <c r="AC106" s="887">
        <v>98.56</v>
      </c>
      <c r="AE106" s="889">
        <f>AC106*AE1</f>
        <v>14871.305955094524</v>
      </c>
      <c r="AF106" s="889"/>
      <c r="AG106" s="933"/>
      <c r="AH106" s="936"/>
      <c r="AI106" s="889">
        <f>AC106*AI1</f>
        <v>15178.24</v>
      </c>
      <c r="AJ106" s="889"/>
      <c r="AK106" s="889"/>
      <c r="AL106" s="933"/>
      <c r="AM106" s="940">
        <f t="shared" si="17"/>
        <v>30049.545955094523</v>
      </c>
      <c r="AN106" s="900">
        <f t="shared" si="18"/>
        <v>8070.6659550945224</v>
      </c>
    </row>
    <row r="107" spans="1:40">
      <c r="A107" s="251">
        <v>1005</v>
      </c>
      <c r="B107" s="262" t="s">
        <v>658</v>
      </c>
      <c r="C107" s="263">
        <v>87.84</v>
      </c>
      <c r="E107" s="258">
        <f>C107*E1</f>
        <v>12209.76</v>
      </c>
      <c r="H107" s="946"/>
      <c r="I107" s="258">
        <f>C107*I1</f>
        <v>7378.56</v>
      </c>
      <c r="M107" s="946">
        <f t="shared" si="19"/>
        <v>19588.32</v>
      </c>
      <c r="AA107" s="885">
        <v>1005</v>
      </c>
      <c r="AB107" s="886" t="s">
        <v>658</v>
      </c>
      <c r="AC107" s="887">
        <v>87.84</v>
      </c>
      <c r="AE107" s="889">
        <f>AC107*AE1</f>
        <v>13253.810015173529</v>
      </c>
      <c r="AF107" s="889"/>
      <c r="AG107" s="933"/>
      <c r="AH107" s="936"/>
      <c r="AI107" s="889">
        <f>AC107*AI1</f>
        <v>13527.36</v>
      </c>
      <c r="AJ107" s="889"/>
      <c r="AK107" s="889"/>
      <c r="AL107" s="933"/>
      <c r="AM107" s="940">
        <f t="shared" si="17"/>
        <v>26781.170015173528</v>
      </c>
      <c r="AN107" s="900">
        <f t="shared" si="18"/>
        <v>7192.8500151735279</v>
      </c>
    </row>
    <row r="108" spans="1:40">
      <c r="A108" s="251">
        <v>1101</v>
      </c>
      <c r="B108" s="262" t="s">
        <v>658</v>
      </c>
      <c r="C108" s="263">
        <v>83.06</v>
      </c>
      <c r="E108" s="258">
        <f>C108*E1</f>
        <v>11545.34</v>
      </c>
      <c r="H108" s="946"/>
      <c r="I108" s="258">
        <f>C108*I1</f>
        <v>6977.04</v>
      </c>
      <c r="M108" s="946">
        <f t="shared" si="19"/>
        <v>18522.38</v>
      </c>
      <c r="AA108" s="885">
        <v>1101</v>
      </c>
      <c r="AB108" s="886" t="s">
        <v>658</v>
      </c>
      <c r="AC108" s="887">
        <v>83.06</v>
      </c>
      <c r="AE108" s="889">
        <f>AC108*AE1</f>
        <v>12532.57581808189</v>
      </c>
      <c r="AF108" s="889"/>
      <c r="AG108" s="933"/>
      <c r="AH108" s="936"/>
      <c r="AI108" s="889">
        <f>AC108*AI1</f>
        <v>12791.24</v>
      </c>
      <c r="AJ108" s="889"/>
      <c r="AK108" s="889"/>
      <c r="AL108" s="933"/>
      <c r="AM108" s="940">
        <f t="shared" si="17"/>
        <v>25323.81581808189</v>
      </c>
      <c r="AN108" s="900">
        <f t="shared" si="18"/>
        <v>6801.435818081889</v>
      </c>
    </row>
    <row r="109" spans="1:40">
      <c r="A109" s="251">
        <v>1102</v>
      </c>
      <c r="B109" s="262" t="s">
        <v>658</v>
      </c>
      <c r="C109" s="263">
        <v>77.41</v>
      </c>
      <c r="E109" s="258">
        <f>C109*E1</f>
        <v>10759.99</v>
      </c>
      <c r="H109" s="946"/>
      <c r="I109" s="258">
        <f>C109*I1</f>
        <v>6502.44</v>
      </c>
      <c r="M109" s="946">
        <f t="shared" si="19"/>
        <v>17262.43</v>
      </c>
      <c r="AA109" s="885">
        <v>1102</v>
      </c>
      <c r="AB109" s="886" t="s">
        <v>658</v>
      </c>
      <c r="AC109" s="887">
        <v>77.41</v>
      </c>
      <c r="AE109" s="889">
        <f>AC109*AE1</f>
        <v>11680.070961686963</v>
      </c>
      <c r="AF109" s="889"/>
      <c r="AG109" s="933"/>
      <c r="AH109" s="936"/>
      <c r="AI109" s="889">
        <f>AC109*AI1</f>
        <v>11921.14</v>
      </c>
      <c r="AJ109" s="889"/>
      <c r="AK109" s="889"/>
      <c r="AL109" s="933"/>
      <c r="AM109" s="940">
        <f t="shared" si="17"/>
        <v>23601.210961686964</v>
      </c>
      <c r="AN109" s="900">
        <f t="shared" si="18"/>
        <v>6338.7809616869636</v>
      </c>
    </row>
    <row r="110" spans="1:40">
      <c r="A110" s="251">
        <v>1103</v>
      </c>
      <c r="B110" s="262" t="s">
        <v>658</v>
      </c>
      <c r="C110" s="263">
        <v>79.8</v>
      </c>
      <c r="E110" s="258">
        <f>C110*E1</f>
        <v>11092.199999999999</v>
      </c>
      <c r="H110" s="946"/>
      <c r="I110" s="258">
        <f>C110*I1</f>
        <v>6703.2</v>
      </c>
      <c r="M110" s="946">
        <f t="shared" si="19"/>
        <v>17795.399999999998</v>
      </c>
      <c r="AA110" s="885">
        <v>1103</v>
      </c>
      <c r="AB110" s="886" t="s">
        <v>658</v>
      </c>
      <c r="AC110" s="887">
        <v>79.8</v>
      </c>
      <c r="AE110" s="889">
        <f>AC110*AE1</f>
        <v>12040.688060232782</v>
      </c>
      <c r="AF110" s="889"/>
      <c r="AG110" s="933"/>
      <c r="AH110" s="936"/>
      <c r="AI110" s="889">
        <f>AC110*AI1</f>
        <v>12289.199999999999</v>
      </c>
      <c r="AJ110" s="889"/>
      <c r="AK110" s="889"/>
      <c r="AL110" s="933"/>
      <c r="AM110" s="940">
        <f t="shared" si="17"/>
        <v>24329.888060232781</v>
      </c>
      <c r="AN110" s="900">
        <f t="shared" si="18"/>
        <v>6534.488060232783</v>
      </c>
    </row>
    <row r="111" spans="1:40">
      <c r="A111" s="251">
        <v>1104</v>
      </c>
      <c r="B111" s="262" t="s">
        <v>658</v>
      </c>
      <c r="C111" s="263">
        <v>96.94</v>
      </c>
      <c r="E111" s="258">
        <f>C111*E1</f>
        <v>13474.66</v>
      </c>
      <c r="H111" s="946"/>
      <c r="I111" s="258">
        <f>C111*I1</f>
        <v>8142.96</v>
      </c>
      <c r="M111" s="946">
        <f t="shared" si="19"/>
        <v>21617.62</v>
      </c>
      <c r="AA111" s="885">
        <v>1104</v>
      </c>
      <c r="AB111" s="886" t="s">
        <v>658</v>
      </c>
      <c r="AC111" s="887">
        <v>96.94</v>
      </c>
      <c r="AE111" s="889">
        <f>AC111*AE1</f>
        <v>14626.87093432288</v>
      </c>
      <c r="AF111" s="889"/>
      <c r="AG111" s="933"/>
      <c r="AH111" s="936"/>
      <c r="AI111" s="889">
        <f>AC111*AI1</f>
        <v>14928.76</v>
      </c>
      <c r="AJ111" s="889"/>
      <c r="AK111" s="889"/>
      <c r="AL111" s="933"/>
      <c r="AM111" s="940">
        <f t="shared" si="17"/>
        <v>29555.630934322879</v>
      </c>
      <c r="AN111" s="900">
        <f t="shared" si="18"/>
        <v>7938.0109343228796</v>
      </c>
    </row>
    <row r="112" spans="1:40">
      <c r="A112" s="251">
        <v>1105</v>
      </c>
      <c r="B112" s="262" t="s">
        <v>658</v>
      </c>
      <c r="C112" s="263">
        <v>87.84</v>
      </c>
      <c r="E112" s="258">
        <f>C112*E1</f>
        <v>12209.76</v>
      </c>
      <c r="H112" s="946"/>
      <c r="I112" s="258">
        <f>C112*I1</f>
        <v>7378.56</v>
      </c>
      <c r="M112" s="946">
        <f t="shared" si="19"/>
        <v>19588.32</v>
      </c>
      <c r="AA112" s="885">
        <v>1105</v>
      </c>
      <c r="AB112" s="886" t="s">
        <v>658</v>
      </c>
      <c r="AC112" s="887">
        <v>87.84</v>
      </c>
      <c r="AE112" s="889">
        <f>AC112*AE1</f>
        <v>13253.810015173529</v>
      </c>
      <c r="AF112" s="889"/>
      <c r="AG112" s="933"/>
      <c r="AH112" s="936"/>
      <c r="AI112" s="889">
        <f>AC112*AI1</f>
        <v>13527.36</v>
      </c>
      <c r="AJ112" s="889"/>
      <c r="AK112" s="889"/>
      <c r="AL112" s="933"/>
      <c r="AM112" s="940">
        <f t="shared" si="17"/>
        <v>26781.170015173528</v>
      </c>
      <c r="AN112" s="900">
        <f t="shared" si="18"/>
        <v>7192.8500151735279</v>
      </c>
    </row>
    <row r="113" spans="1:44">
      <c r="A113" s="251">
        <v>1201</v>
      </c>
      <c r="B113" s="262" t="s">
        <v>658</v>
      </c>
      <c r="C113" s="263">
        <v>83.06</v>
      </c>
      <c r="E113" s="258">
        <f>C113*E1</f>
        <v>11545.34</v>
      </c>
      <c r="H113" s="946"/>
      <c r="I113" s="258">
        <f>C113*I1</f>
        <v>6977.04</v>
      </c>
      <c r="M113" s="946">
        <f t="shared" si="19"/>
        <v>18522.38</v>
      </c>
      <c r="AA113" s="885">
        <v>1201</v>
      </c>
      <c r="AB113" s="886" t="s">
        <v>658</v>
      </c>
      <c r="AC113" s="887">
        <v>83.06</v>
      </c>
      <c r="AE113" s="889">
        <f>AC113*AE1</f>
        <v>12532.57581808189</v>
      </c>
      <c r="AF113" s="889"/>
      <c r="AG113" s="933"/>
      <c r="AH113" s="936"/>
      <c r="AI113" s="889">
        <f>AC113*AI1</f>
        <v>12791.24</v>
      </c>
      <c r="AJ113" s="889"/>
      <c r="AK113" s="889"/>
      <c r="AL113" s="933"/>
      <c r="AM113" s="940">
        <f t="shared" si="17"/>
        <v>25323.81581808189</v>
      </c>
      <c r="AN113" s="900">
        <f t="shared" si="18"/>
        <v>6801.435818081889</v>
      </c>
    </row>
    <row r="114" spans="1:44">
      <c r="A114" s="251">
        <v>1202</v>
      </c>
      <c r="B114" s="262" t="s">
        <v>658</v>
      </c>
      <c r="C114" s="263">
        <v>77.41</v>
      </c>
      <c r="E114" s="258">
        <f>C114*E1</f>
        <v>10759.99</v>
      </c>
      <c r="H114" s="946"/>
      <c r="I114" s="258">
        <f>C114*I1</f>
        <v>6502.44</v>
      </c>
      <c r="M114" s="946">
        <f t="shared" si="19"/>
        <v>17262.43</v>
      </c>
      <c r="AA114" s="885">
        <v>1202</v>
      </c>
      <c r="AB114" s="886" t="s">
        <v>658</v>
      </c>
      <c r="AC114" s="887">
        <v>77.41</v>
      </c>
      <c r="AE114" s="889">
        <f>AC114*AE1</f>
        <v>11680.070961686963</v>
      </c>
      <c r="AF114" s="889"/>
      <c r="AG114" s="933"/>
      <c r="AH114" s="936"/>
      <c r="AI114" s="889">
        <f>AC114*AI1</f>
        <v>11921.14</v>
      </c>
      <c r="AJ114" s="889"/>
      <c r="AK114" s="889"/>
      <c r="AL114" s="933"/>
      <c r="AM114" s="940">
        <f t="shared" si="17"/>
        <v>23601.210961686964</v>
      </c>
      <c r="AN114" s="900">
        <f t="shared" si="18"/>
        <v>6338.7809616869636</v>
      </c>
    </row>
    <row r="115" spans="1:44">
      <c r="A115" s="251">
        <v>1203</v>
      </c>
      <c r="B115" s="262" t="s">
        <v>658</v>
      </c>
      <c r="C115" s="263">
        <v>79.8</v>
      </c>
      <c r="E115" s="258">
        <f>C115*E1</f>
        <v>11092.199999999999</v>
      </c>
      <c r="H115" s="946"/>
      <c r="I115" s="258">
        <f>C115*I1</f>
        <v>6703.2</v>
      </c>
      <c r="M115" s="946">
        <f t="shared" si="19"/>
        <v>17795.399999999998</v>
      </c>
      <c r="AA115" s="885">
        <v>1203</v>
      </c>
      <c r="AB115" s="886" t="s">
        <v>658</v>
      </c>
      <c r="AC115" s="887">
        <v>79.8</v>
      </c>
      <c r="AE115" s="889">
        <f>AC115*AE1</f>
        <v>12040.688060232782</v>
      </c>
      <c r="AF115" s="889"/>
      <c r="AG115" s="933"/>
      <c r="AH115" s="936"/>
      <c r="AI115" s="889">
        <f>AC115*AI1</f>
        <v>12289.199999999999</v>
      </c>
      <c r="AJ115" s="889"/>
      <c r="AK115" s="889"/>
      <c r="AL115" s="933"/>
      <c r="AM115" s="940">
        <f t="shared" si="17"/>
        <v>24329.888060232781</v>
      </c>
      <c r="AN115" s="900">
        <f t="shared" si="18"/>
        <v>6534.488060232783</v>
      </c>
    </row>
    <row r="116" spans="1:44">
      <c r="A116" s="251">
        <v>1204</v>
      </c>
      <c r="B116" s="262" t="s">
        <v>658</v>
      </c>
      <c r="C116" s="263">
        <v>96.94</v>
      </c>
      <c r="E116" s="258">
        <f>C116*E1</f>
        <v>13474.66</v>
      </c>
      <c r="H116" s="946"/>
      <c r="I116" s="258">
        <f>C116*I1</f>
        <v>8142.96</v>
      </c>
      <c r="M116" s="946">
        <f t="shared" si="19"/>
        <v>21617.62</v>
      </c>
      <c r="AA116" s="885">
        <v>1204</v>
      </c>
      <c r="AB116" s="886" t="s">
        <v>658</v>
      </c>
      <c r="AC116" s="887">
        <v>96.94</v>
      </c>
      <c r="AE116" s="889">
        <f>AC116*AE1</f>
        <v>14626.87093432288</v>
      </c>
      <c r="AF116" s="889"/>
      <c r="AG116" s="933"/>
      <c r="AH116" s="936"/>
      <c r="AI116" s="889">
        <f>AC116*AI1</f>
        <v>14928.76</v>
      </c>
      <c r="AJ116" s="889"/>
      <c r="AK116" s="889"/>
      <c r="AL116" s="933"/>
      <c r="AM116" s="940">
        <f t="shared" si="17"/>
        <v>29555.630934322879</v>
      </c>
      <c r="AN116" s="900">
        <f t="shared" si="18"/>
        <v>7938.0109343228796</v>
      </c>
    </row>
    <row r="117" spans="1:44">
      <c r="A117" s="251">
        <v>1205</v>
      </c>
      <c r="B117" s="262" t="s">
        <v>658</v>
      </c>
      <c r="C117" s="263">
        <v>87.84</v>
      </c>
      <c r="E117" s="258">
        <f>C117*E1</f>
        <v>12209.76</v>
      </c>
      <c r="H117" s="946"/>
      <c r="I117" s="258">
        <f>C117*I1</f>
        <v>7378.56</v>
      </c>
      <c r="M117" s="946">
        <f t="shared" si="19"/>
        <v>19588.32</v>
      </c>
      <c r="AA117" s="885">
        <v>1205</v>
      </c>
      <c r="AB117" s="886" t="s">
        <v>658</v>
      </c>
      <c r="AC117" s="887">
        <v>87.84</v>
      </c>
      <c r="AE117" s="889">
        <f>AC117*AE1</f>
        <v>13253.810015173529</v>
      </c>
      <c r="AF117" s="889"/>
      <c r="AG117" s="933"/>
      <c r="AH117" s="936"/>
      <c r="AI117" s="889">
        <f>AC117*AI1</f>
        <v>13527.36</v>
      </c>
      <c r="AJ117" s="889"/>
      <c r="AK117" s="889"/>
      <c r="AL117" s="933"/>
      <c r="AM117" s="940">
        <f t="shared" si="17"/>
        <v>26781.170015173528</v>
      </c>
      <c r="AN117" s="900">
        <f t="shared" si="18"/>
        <v>7192.8500151735279</v>
      </c>
    </row>
    <row r="118" spans="1:44">
      <c r="A118" s="251">
        <v>1301</v>
      </c>
      <c r="B118" s="262" t="s">
        <v>658</v>
      </c>
      <c r="C118" s="263">
        <v>83.06</v>
      </c>
      <c r="E118" s="258">
        <f>C118*E1</f>
        <v>11545.34</v>
      </c>
      <c r="H118" s="946"/>
      <c r="I118" s="258">
        <f>C118*I1</f>
        <v>6977.04</v>
      </c>
      <c r="M118" s="946">
        <f t="shared" si="19"/>
        <v>18522.38</v>
      </c>
      <c r="AA118" s="885">
        <v>1301</v>
      </c>
      <c r="AB118" s="886" t="s">
        <v>658</v>
      </c>
      <c r="AC118" s="887">
        <v>83.06</v>
      </c>
      <c r="AE118" s="889">
        <f>AC118*AE1</f>
        <v>12532.57581808189</v>
      </c>
      <c r="AF118" s="889"/>
      <c r="AG118" s="933"/>
      <c r="AH118" s="936"/>
      <c r="AI118" s="889">
        <f>AC118*AI1</f>
        <v>12791.24</v>
      </c>
      <c r="AJ118" s="889"/>
      <c r="AK118" s="889"/>
      <c r="AL118" s="933"/>
      <c r="AM118" s="940">
        <f t="shared" si="17"/>
        <v>25323.81581808189</v>
      </c>
      <c r="AN118" s="900">
        <f t="shared" si="18"/>
        <v>6801.435818081889</v>
      </c>
    </row>
    <row r="119" spans="1:44">
      <c r="A119" s="251">
        <v>1302</v>
      </c>
      <c r="B119" s="262" t="s">
        <v>658</v>
      </c>
      <c r="C119" s="263">
        <v>77.41</v>
      </c>
      <c r="E119" s="258">
        <f>C119*E1</f>
        <v>10759.99</v>
      </c>
      <c r="H119" s="946"/>
      <c r="I119" s="258">
        <f>C119*I1</f>
        <v>6502.44</v>
      </c>
      <c r="M119" s="946">
        <f t="shared" si="19"/>
        <v>17262.43</v>
      </c>
      <c r="AA119" s="885">
        <v>1302</v>
      </c>
      <c r="AB119" s="886" t="s">
        <v>658</v>
      </c>
      <c r="AC119" s="887">
        <v>77.41</v>
      </c>
      <c r="AE119" s="889">
        <f>AC119*AE1</f>
        <v>11680.070961686963</v>
      </c>
      <c r="AF119" s="889"/>
      <c r="AG119" s="933"/>
      <c r="AH119" s="936"/>
      <c r="AI119" s="889">
        <f>AC119*AI1</f>
        <v>11921.14</v>
      </c>
      <c r="AJ119" s="889"/>
      <c r="AK119" s="889"/>
      <c r="AL119" s="933"/>
      <c r="AM119" s="940">
        <f t="shared" si="17"/>
        <v>23601.210961686964</v>
      </c>
      <c r="AN119" s="900">
        <f t="shared" si="18"/>
        <v>6338.7809616869636</v>
      </c>
    </row>
    <row r="120" spans="1:44">
      <c r="A120" s="251">
        <v>1303</v>
      </c>
      <c r="B120" s="262" t="s">
        <v>658</v>
      </c>
      <c r="C120" s="263">
        <v>79.8</v>
      </c>
      <c r="E120" s="258">
        <f>C120*E1</f>
        <v>11092.199999999999</v>
      </c>
      <c r="H120" s="946"/>
      <c r="I120" s="258">
        <f>C120*I1</f>
        <v>6703.2</v>
      </c>
      <c r="M120" s="946">
        <f t="shared" si="19"/>
        <v>17795.399999999998</v>
      </c>
      <c r="AA120" s="885">
        <v>1303</v>
      </c>
      <c r="AB120" s="886" t="s">
        <v>658</v>
      </c>
      <c r="AC120" s="887">
        <v>79.8</v>
      </c>
      <c r="AE120" s="889">
        <f>AC120*AE1</f>
        <v>12040.688060232782</v>
      </c>
      <c r="AF120" s="889"/>
      <c r="AG120" s="933"/>
      <c r="AH120" s="936"/>
      <c r="AI120" s="889">
        <f>AC120*AI1</f>
        <v>12289.199999999999</v>
      </c>
      <c r="AJ120" s="889"/>
      <c r="AK120" s="889"/>
      <c r="AL120" s="933"/>
      <c r="AM120" s="940">
        <f t="shared" si="17"/>
        <v>24329.888060232781</v>
      </c>
      <c r="AN120" s="900">
        <f t="shared" si="18"/>
        <v>6534.488060232783</v>
      </c>
    </row>
    <row r="121" spans="1:44">
      <c r="A121" s="251">
        <v>1304</v>
      </c>
      <c r="B121" s="262" t="s">
        <v>658</v>
      </c>
      <c r="C121" s="263">
        <v>96.94</v>
      </c>
      <c r="E121" s="258">
        <f>C121*E1</f>
        <v>13474.66</v>
      </c>
      <c r="H121" s="946"/>
      <c r="I121" s="258">
        <f>C121*I1</f>
        <v>8142.96</v>
      </c>
      <c r="M121" s="946">
        <f t="shared" si="19"/>
        <v>21617.62</v>
      </c>
      <c r="AA121" s="885">
        <v>1304</v>
      </c>
      <c r="AB121" s="886" t="s">
        <v>658</v>
      </c>
      <c r="AC121" s="887">
        <v>96.94</v>
      </c>
      <c r="AE121" s="889">
        <f>AC121*AE1</f>
        <v>14626.87093432288</v>
      </c>
      <c r="AF121" s="889"/>
      <c r="AG121" s="933"/>
      <c r="AH121" s="936"/>
      <c r="AI121" s="889">
        <f>AC121*AI1</f>
        <v>14928.76</v>
      </c>
      <c r="AJ121" s="889"/>
      <c r="AK121" s="889"/>
      <c r="AL121" s="933"/>
      <c r="AM121" s="940">
        <f t="shared" si="17"/>
        <v>29555.630934322879</v>
      </c>
      <c r="AN121" s="900">
        <f t="shared" si="18"/>
        <v>7938.0109343228796</v>
      </c>
      <c r="AP121" s="251" t="s">
        <v>1067</v>
      </c>
    </row>
    <row r="122" spans="1:44">
      <c r="A122" s="251">
        <v>1305</v>
      </c>
      <c r="B122" s="262" t="s">
        <v>658</v>
      </c>
      <c r="C122" s="263">
        <v>87.84</v>
      </c>
      <c r="E122" s="258">
        <f>C122*E1</f>
        <v>12209.76</v>
      </c>
      <c r="H122" s="946"/>
      <c r="I122" s="258">
        <f>C122*I1</f>
        <v>7378.56</v>
      </c>
      <c r="M122" s="946">
        <f t="shared" si="19"/>
        <v>19588.32</v>
      </c>
      <c r="AA122" s="885">
        <v>1305</v>
      </c>
      <c r="AB122" s="886" t="s">
        <v>658</v>
      </c>
      <c r="AC122" s="887">
        <v>87.84</v>
      </c>
      <c r="AE122" s="889">
        <f>AC122*AE1</f>
        <v>13253.810015173529</v>
      </c>
      <c r="AF122" s="889"/>
      <c r="AG122" s="933"/>
      <c r="AH122" s="936"/>
      <c r="AI122" s="889">
        <f>AC122*AI1</f>
        <v>13527.36</v>
      </c>
      <c r="AJ122" s="889"/>
      <c r="AK122" s="889"/>
      <c r="AL122" s="933"/>
      <c r="AM122" s="940">
        <f t="shared" si="17"/>
        <v>26781.170015173528</v>
      </c>
      <c r="AN122" s="900">
        <f t="shared" si="18"/>
        <v>7192.8500151735279</v>
      </c>
      <c r="AP122" s="251" t="s">
        <v>1068</v>
      </c>
      <c r="AQ122" s="251" t="s">
        <v>1069</v>
      </c>
      <c r="AR122" s="251" t="s">
        <v>1070</v>
      </c>
    </row>
    <row r="123" spans="1:44" s="892" customFormat="1">
      <c r="A123" s="1066" t="s">
        <v>676</v>
      </c>
      <c r="B123" s="1066"/>
      <c r="C123" s="896">
        <f>SUM(C40:C122)</f>
        <v>6313.1200000000017</v>
      </c>
      <c r="D123" s="891"/>
      <c r="E123" s="891">
        <f>SUM(E40:E122)</f>
        <v>877523.6799999997</v>
      </c>
      <c r="F123" s="891"/>
      <c r="G123" s="891"/>
      <c r="H123" s="948"/>
      <c r="I123" s="891">
        <f>SUM(I40:I122)</f>
        <v>530302.08000000007</v>
      </c>
      <c r="J123" s="891"/>
      <c r="K123" s="891"/>
      <c r="L123" s="891"/>
      <c r="M123" s="948">
        <f>SUM(M39:M122)</f>
        <v>1407825.7599999998</v>
      </c>
      <c r="AA123" s="1064" t="s">
        <v>676</v>
      </c>
      <c r="AB123" s="1064"/>
      <c r="AC123" s="912">
        <f>SUM(AC40:AC122)</f>
        <v>6313.1200000000017</v>
      </c>
      <c r="AD123" s="913"/>
      <c r="AE123" s="914">
        <f>SUM(AE40:AE122)</f>
        <v>952560.25823078665</v>
      </c>
      <c r="AF123" s="914"/>
      <c r="AG123" s="942"/>
      <c r="AH123" s="945"/>
      <c r="AI123" s="914">
        <f>SUM(AI40:AI122)</f>
        <v>972220.47999999975</v>
      </c>
      <c r="AJ123" s="914"/>
      <c r="AK123" s="914"/>
      <c r="AL123" s="942"/>
      <c r="AM123" s="943">
        <f>SUM(AM39:AM122)</f>
        <v>1924780.7382307856</v>
      </c>
      <c r="AN123" s="915">
        <f t="shared" si="18"/>
        <v>516954.97823078581</v>
      </c>
      <c r="AO123" s="931" t="s">
        <v>1078</v>
      </c>
      <c r="AP123" s="891">
        <f>AE123-E123</f>
        <v>75036.578230786952</v>
      </c>
      <c r="AQ123" s="891">
        <f>AI123-I123</f>
        <v>441918.39999999967</v>
      </c>
      <c r="AR123" s="891">
        <f>AP123+AQ123</f>
        <v>516954.97823078663</v>
      </c>
    </row>
    <row r="124" spans="1:44">
      <c r="AA124" s="251"/>
      <c r="AB124" s="251"/>
      <c r="AC124" s="251"/>
      <c r="AD124" s="919"/>
      <c r="AE124" s="251"/>
      <c r="AF124" s="251"/>
      <c r="AG124" s="251"/>
      <c r="AH124" s="251"/>
      <c r="AI124" s="251"/>
      <c r="AJ124" s="251"/>
      <c r="AK124" s="251"/>
      <c r="AL124" s="251"/>
      <c r="AM124" s="251"/>
      <c r="AN124" s="251"/>
      <c r="AO124" s="952" t="s">
        <v>1079</v>
      </c>
      <c r="AP124" s="953">
        <f>AP37+AP123</f>
        <v>144687.57469500636</v>
      </c>
      <c r="AQ124" s="953">
        <f t="shared" ref="AQ124:AR124" si="20">AQ37+AQ123</f>
        <v>852119.09999999963</v>
      </c>
      <c r="AR124" s="953">
        <f t="shared" si="20"/>
        <v>996806.67469500599</v>
      </c>
    </row>
    <row r="125" spans="1:44">
      <c r="A125" s="303" t="s">
        <v>723</v>
      </c>
      <c r="D125" s="267" t="s">
        <v>724</v>
      </c>
      <c r="E125" s="267" t="s">
        <v>682</v>
      </c>
      <c r="F125" s="271" t="s">
        <v>725</v>
      </c>
      <c r="Q125" s="262" t="s">
        <v>712</v>
      </c>
      <c r="R125" s="262" t="s">
        <v>713</v>
      </c>
      <c r="S125" s="262" t="s">
        <v>715</v>
      </c>
      <c r="T125" s="262" t="s">
        <v>716</v>
      </c>
      <c r="U125" s="262" t="s">
        <v>717</v>
      </c>
      <c r="V125" s="262" t="s">
        <v>718</v>
      </c>
      <c r="W125" s="262" t="s">
        <v>719</v>
      </c>
      <c r="AA125" s="251"/>
      <c r="AB125" s="251"/>
      <c r="AC125" s="251"/>
      <c r="AD125" s="919"/>
      <c r="AE125" s="251"/>
      <c r="AF125" s="251"/>
      <c r="AG125" s="251"/>
      <c r="AH125" s="251"/>
      <c r="AI125" s="251"/>
      <c r="AJ125" s="251"/>
      <c r="AK125" s="251"/>
      <c r="AL125" s="251"/>
      <c r="AM125" s="251"/>
      <c r="AN125" s="251"/>
    </row>
    <row r="126" spans="1:44" ht="12" thickBot="1">
      <c r="A126" s="251" t="s">
        <v>680</v>
      </c>
      <c r="B126" s="1061" t="s">
        <v>658</v>
      </c>
      <c r="C126" s="1061"/>
      <c r="D126" s="258">
        <f>E123</f>
        <v>877523.6799999997</v>
      </c>
      <c r="E126" s="258">
        <f>D126*12</f>
        <v>10530284.159999996</v>
      </c>
      <c r="F126" s="296"/>
      <c r="H126" s="298" t="s">
        <v>710</v>
      </c>
      <c r="I126" s="299" t="s">
        <v>1056</v>
      </c>
      <c r="J126" s="299" t="s">
        <v>711</v>
      </c>
      <c r="K126" s="299" t="s">
        <v>714</v>
      </c>
      <c r="L126" s="299" t="s">
        <v>1054</v>
      </c>
      <c r="M126" s="300" t="s">
        <v>720</v>
      </c>
      <c r="N126" s="301" t="s">
        <v>1055</v>
      </c>
      <c r="O126" s="301" t="s">
        <v>722</v>
      </c>
      <c r="P126" s="302" t="s">
        <v>721</v>
      </c>
      <c r="Q126" s="262" t="s">
        <v>660</v>
      </c>
      <c r="R126" s="262">
        <v>50</v>
      </c>
      <c r="S126" s="291">
        <v>184</v>
      </c>
      <c r="T126" s="291">
        <f>R126*S126</f>
        <v>9200</v>
      </c>
      <c r="U126" s="904">
        <f>P127+S126</f>
        <v>195.88581529113762</v>
      </c>
      <c r="V126" s="291">
        <f>R126*U126</f>
        <v>9794.2907645568812</v>
      </c>
      <c r="W126" s="291">
        <f>V126-T126</f>
        <v>594.29076455688119</v>
      </c>
      <c r="AA126" s="251"/>
      <c r="AB126" s="251"/>
      <c r="AC126" s="251"/>
      <c r="AD126" s="919"/>
      <c r="AE126" s="251"/>
      <c r="AF126" s="251"/>
      <c r="AG126" s="251"/>
      <c r="AH126" s="251"/>
      <c r="AI126" s="251"/>
      <c r="AJ126" s="251"/>
      <c r="AK126" s="251"/>
      <c r="AL126" s="251"/>
      <c r="AM126" s="251"/>
      <c r="AN126" s="251"/>
    </row>
    <row r="127" spans="1:44" ht="12" thickBot="1">
      <c r="B127" s="1061" t="s">
        <v>659</v>
      </c>
      <c r="C127" s="1061"/>
      <c r="D127" s="258">
        <f>D37</f>
        <v>222941.76000000007</v>
      </c>
      <c r="E127" s="258">
        <f t="shared" ref="E127:E132" si="21">D127*12</f>
        <v>2675301.120000001</v>
      </c>
      <c r="F127" s="296"/>
      <c r="I127" s="872">
        <v>5</v>
      </c>
      <c r="J127" s="258">
        <v>15</v>
      </c>
      <c r="K127" s="271">
        <f>FV(I127/100,15,,-F128)</f>
        <v>50182314.965101101</v>
      </c>
      <c r="L127" s="271">
        <f>K127-F128</f>
        <v>26043763.445101105</v>
      </c>
      <c r="M127" s="317">
        <f>L127/J127</f>
        <v>1736250.8963400736</v>
      </c>
      <c r="N127" s="297">
        <f>C37+C123</f>
        <v>12173.130000000001</v>
      </c>
      <c r="O127" s="251">
        <f>M127/N127</f>
        <v>142.62978349365147</v>
      </c>
      <c r="P127" s="251">
        <f>O127/12</f>
        <v>11.885815291137623</v>
      </c>
      <c r="Q127" s="262" t="s">
        <v>658</v>
      </c>
      <c r="R127" s="262">
        <v>70</v>
      </c>
      <c r="S127" s="291">
        <v>139</v>
      </c>
      <c r="T127" s="291">
        <f>R127*S127</f>
        <v>9730</v>
      </c>
      <c r="U127" s="904">
        <f>P127+S127</f>
        <v>150.88581529113762</v>
      </c>
      <c r="V127" s="291">
        <f>R127*U127</f>
        <v>10562.007070379634</v>
      </c>
      <c r="W127" s="291">
        <f>V127-T127</f>
        <v>832.00707037963366</v>
      </c>
      <c r="AA127" s="251"/>
      <c r="AB127" s="251"/>
      <c r="AC127" s="251"/>
      <c r="AD127" s="919"/>
      <c r="AE127" s="251"/>
      <c r="AF127" s="251"/>
      <c r="AG127" s="251"/>
      <c r="AH127" s="251"/>
      <c r="AI127" s="251"/>
      <c r="AJ127" s="251"/>
      <c r="AK127" s="251"/>
      <c r="AL127" s="251"/>
      <c r="AM127" s="251"/>
      <c r="AN127" s="251"/>
    </row>
    <row r="128" spans="1:44">
      <c r="B128" s="1061" t="s">
        <v>661</v>
      </c>
      <c r="C128" s="1061"/>
      <c r="D128" s="258">
        <f>F37</f>
        <v>911080.52</v>
      </c>
      <c r="E128" s="258">
        <f t="shared" si="21"/>
        <v>10932966.24</v>
      </c>
      <c r="F128" s="296">
        <f>SUM(E126:E128)</f>
        <v>24138551.519999996</v>
      </c>
      <c r="Q128" s="262" t="s">
        <v>661</v>
      </c>
      <c r="R128" s="263">
        <f>C13</f>
        <v>4271.87</v>
      </c>
      <c r="S128" s="291">
        <v>196</v>
      </c>
      <c r="T128" s="291">
        <f>R128*S128</f>
        <v>837286.52</v>
      </c>
      <c r="U128" s="904">
        <f>P127+S128</f>
        <v>207.88581529113762</v>
      </c>
      <c r="V128" s="291">
        <f>R128*U128</f>
        <v>888061.17776775209</v>
      </c>
      <c r="W128" s="291">
        <f>V128-T128</f>
        <v>50774.657767752069</v>
      </c>
      <c r="AA128" s="251"/>
      <c r="AB128" s="251"/>
      <c r="AC128" s="251"/>
      <c r="AD128" s="919"/>
      <c r="AE128" s="251"/>
      <c r="AF128" s="251"/>
      <c r="AG128" s="251"/>
      <c r="AH128" s="251"/>
      <c r="AI128" s="251"/>
      <c r="AJ128" s="251"/>
      <c r="AK128" s="251"/>
      <c r="AL128" s="251"/>
      <c r="AM128" s="251"/>
      <c r="AN128" s="251"/>
    </row>
    <row r="129" spans="1:111">
      <c r="AA129" s="251"/>
      <c r="AB129" s="251"/>
      <c r="AC129" s="251"/>
      <c r="AD129" s="919"/>
      <c r="AE129" s="251"/>
      <c r="AF129" s="251"/>
      <c r="AG129" s="251"/>
      <c r="AH129" s="251"/>
      <c r="AI129" s="251"/>
      <c r="AJ129" s="251"/>
      <c r="AK129" s="251"/>
      <c r="AL129" s="251"/>
      <c r="AM129" s="251"/>
      <c r="AN129" s="251"/>
    </row>
    <row r="130" spans="1:111" s="304" customFormat="1">
      <c r="A130" s="304" t="s">
        <v>681</v>
      </c>
      <c r="B130" s="1060" t="s">
        <v>658</v>
      </c>
      <c r="C130" s="1060"/>
      <c r="D130" s="306">
        <f>I123</f>
        <v>530302.08000000007</v>
      </c>
      <c r="E130" s="306">
        <f t="shared" si="21"/>
        <v>6363624.9600000009</v>
      </c>
      <c r="F130" s="307"/>
      <c r="G130" s="306"/>
      <c r="H130" s="308" t="s">
        <v>709</v>
      </c>
      <c r="I130" s="309"/>
      <c r="J130" s="310" t="s">
        <v>662</v>
      </c>
      <c r="K130" s="310" t="s">
        <v>707</v>
      </c>
      <c r="L130" s="312"/>
      <c r="M130" s="311" t="s">
        <v>730</v>
      </c>
      <c r="N130" s="304" t="s">
        <v>708</v>
      </c>
      <c r="Q130" s="305" t="s">
        <v>712</v>
      </c>
      <c r="R130" s="305" t="s">
        <v>713</v>
      </c>
      <c r="S130" s="305" t="s">
        <v>715</v>
      </c>
      <c r="T130" s="305" t="s">
        <v>716</v>
      </c>
      <c r="U130" s="305" t="s">
        <v>717</v>
      </c>
      <c r="V130" s="305" t="s">
        <v>718</v>
      </c>
      <c r="W130" s="305" t="s">
        <v>719</v>
      </c>
      <c r="AA130" s="251"/>
      <c r="AB130" s="251"/>
      <c r="AC130" s="251"/>
      <c r="AD130" s="919"/>
      <c r="AE130" s="251"/>
      <c r="AF130" s="251"/>
      <c r="AG130" s="251"/>
      <c r="AH130" s="251"/>
      <c r="AI130" s="251"/>
      <c r="AJ130" s="251"/>
      <c r="AK130" s="251"/>
      <c r="AL130" s="251"/>
      <c r="AM130" s="251"/>
      <c r="AN130" s="251"/>
      <c r="AO130" s="251"/>
      <c r="AP130" s="251"/>
      <c r="AQ130" s="251"/>
      <c r="AR130" s="251"/>
      <c r="AS130" s="251"/>
      <c r="AT130" s="251"/>
      <c r="AU130" s="251"/>
      <c r="AV130" s="251"/>
      <c r="AW130" s="251"/>
      <c r="AX130" s="251"/>
      <c r="AY130" s="251"/>
      <c r="AZ130" s="251"/>
      <c r="BA130" s="251"/>
      <c r="BB130" s="251"/>
      <c r="BC130" s="251"/>
      <c r="BD130" s="251"/>
      <c r="BE130" s="251"/>
      <c r="BF130" s="251"/>
      <c r="BG130" s="251"/>
      <c r="BH130" s="251"/>
      <c r="BI130" s="251"/>
      <c r="BJ130" s="251"/>
      <c r="BK130" s="251"/>
      <c r="BL130" s="251"/>
      <c r="BM130" s="251"/>
      <c r="BN130" s="251"/>
      <c r="BO130" s="251"/>
      <c r="BP130" s="251"/>
      <c r="BQ130" s="251"/>
      <c r="BR130" s="251"/>
      <c r="BS130" s="251"/>
      <c r="BT130" s="251"/>
      <c r="BU130" s="251"/>
      <c r="BV130" s="251"/>
      <c r="BW130" s="251"/>
      <c r="BX130" s="251"/>
      <c r="BY130" s="251"/>
      <c r="BZ130" s="251"/>
      <c r="CA130" s="251"/>
      <c r="CB130" s="251"/>
      <c r="CC130" s="251"/>
      <c r="CD130" s="251"/>
      <c r="CE130" s="251"/>
      <c r="CF130" s="251"/>
      <c r="CG130" s="251"/>
      <c r="CH130" s="251"/>
      <c r="CI130" s="251"/>
      <c r="CJ130" s="251"/>
      <c r="CK130" s="251"/>
      <c r="CL130" s="251"/>
      <c r="CM130" s="251"/>
      <c r="CN130" s="251"/>
      <c r="CO130" s="251"/>
      <c r="CP130" s="251"/>
      <c r="CQ130" s="251"/>
      <c r="CR130" s="251"/>
      <c r="CS130" s="251"/>
      <c r="CT130" s="251"/>
      <c r="CU130" s="251"/>
      <c r="CV130" s="251"/>
      <c r="CW130" s="251"/>
      <c r="CX130" s="251"/>
      <c r="CY130" s="251"/>
      <c r="CZ130" s="251"/>
      <c r="DA130" s="251"/>
      <c r="DB130" s="251"/>
      <c r="DC130" s="251"/>
      <c r="DD130" s="251"/>
      <c r="DE130" s="251"/>
      <c r="DF130" s="251"/>
      <c r="DG130" s="251"/>
    </row>
    <row r="131" spans="1:111" ht="14.25" customHeight="1" thickBot="1">
      <c r="B131" s="1061" t="s">
        <v>659</v>
      </c>
      <c r="C131" s="1061"/>
      <c r="D131" s="258">
        <f>H37</f>
        <v>94507.920000000013</v>
      </c>
      <c r="E131" s="258">
        <f t="shared" si="21"/>
        <v>1134095.04</v>
      </c>
      <c r="F131" s="268" t="s">
        <v>726</v>
      </c>
      <c r="H131" s="258" t="s">
        <v>706</v>
      </c>
      <c r="I131" s="258" t="s">
        <v>658</v>
      </c>
      <c r="J131" s="261">
        <f>C123</f>
        <v>6313.1200000000017</v>
      </c>
      <c r="L131" s="312" t="s">
        <v>729</v>
      </c>
      <c r="M131" s="258">
        <v>15</v>
      </c>
      <c r="Q131" s="262" t="s">
        <v>660</v>
      </c>
      <c r="R131" s="262">
        <v>50</v>
      </c>
      <c r="S131" s="251">
        <v>78</v>
      </c>
      <c r="T131" s="291">
        <f>R131*S131</f>
        <v>3900</v>
      </c>
      <c r="U131" s="258">
        <f>S131+L132</f>
        <v>148</v>
      </c>
      <c r="V131" s="251">
        <f>R131*U131</f>
        <v>7400</v>
      </c>
      <c r="W131" s="258">
        <f>V131-T131</f>
        <v>3500</v>
      </c>
      <c r="AA131" s="251"/>
      <c r="AB131" s="251"/>
      <c r="AC131" s="251"/>
      <c r="AD131" s="919"/>
      <c r="AE131" s="251"/>
      <c r="AF131" s="251"/>
      <c r="AG131" s="251"/>
      <c r="AH131" s="251"/>
      <c r="AI131" s="251"/>
      <c r="AJ131" s="251"/>
      <c r="AK131" s="251"/>
      <c r="AL131" s="251"/>
      <c r="AM131" s="251"/>
      <c r="AN131" s="251"/>
    </row>
    <row r="132" spans="1:111" ht="12" thickBot="1">
      <c r="B132" s="1061" t="s">
        <v>661</v>
      </c>
      <c r="C132" s="1061"/>
      <c r="D132" s="258">
        <f>J37</f>
        <v>362572.86</v>
      </c>
      <c r="E132" s="258">
        <f t="shared" si="21"/>
        <v>4350874.32</v>
      </c>
      <c r="F132" s="270">
        <f>SUM(E130:E132)</f>
        <v>11848594.32</v>
      </c>
      <c r="I132" s="258" t="s">
        <v>659</v>
      </c>
      <c r="J132" s="1065">
        <f>C37</f>
        <v>5860.01</v>
      </c>
      <c r="K132" s="261">
        <f>J131+J132</f>
        <v>12173.130000000001</v>
      </c>
      <c r="L132" s="871">
        <v>70</v>
      </c>
      <c r="M132" s="258">
        <f>M131*12</f>
        <v>180</v>
      </c>
      <c r="N132" s="291">
        <f>K132*L132*M132</f>
        <v>153381438.00000003</v>
      </c>
      <c r="Q132" s="262" t="s">
        <v>658</v>
      </c>
      <c r="R132" s="262">
        <v>70</v>
      </c>
      <c r="S132" s="251">
        <v>84</v>
      </c>
      <c r="T132" s="291">
        <f>R132*S132</f>
        <v>5880</v>
      </c>
      <c r="U132" s="258">
        <f>S132+L132</f>
        <v>154</v>
      </c>
      <c r="V132" s="251">
        <f t="shared" ref="V132:V133" si="22">R132*U132</f>
        <v>10780</v>
      </c>
      <c r="W132" s="258">
        <f t="shared" ref="W132:W133" si="23">V132-T132</f>
        <v>4900</v>
      </c>
      <c r="AA132" s="251"/>
      <c r="AB132" s="251"/>
      <c r="AC132" s="251"/>
      <c r="AD132" s="919"/>
      <c r="AE132" s="251"/>
      <c r="AF132" s="251"/>
      <c r="AG132" s="251"/>
      <c r="AH132" s="251"/>
      <c r="AI132" s="251"/>
      <c r="AJ132" s="251"/>
      <c r="AK132" s="251"/>
      <c r="AL132" s="251"/>
      <c r="AM132" s="251"/>
      <c r="AN132" s="251"/>
    </row>
    <row r="133" spans="1:111">
      <c r="I133" s="258" t="s">
        <v>661</v>
      </c>
      <c r="J133" s="1065"/>
      <c r="K133" s="261"/>
      <c r="N133" s="291"/>
      <c r="Q133" s="262" t="s">
        <v>661</v>
      </c>
      <c r="R133" s="263">
        <f>C13</f>
        <v>4271.87</v>
      </c>
      <c r="S133" s="251">
        <v>78</v>
      </c>
      <c r="T133" s="291">
        <f>R133*S133</f>
        <v>333205.86</v>
      </c>
      <c r="U133" s="258">
        <f>S133+L132</f>
        <v>148</v>
      </c>
      <c r="V133" s="291">
        <f t="shared" si="22"/>
        <v>632236.76</v>
      </c>
      <c r="W133" s="258">
        <f t="shared" si="23"/>
        <v>299030.90000000002</v>
      </c>
      <c r="AA133" s="251"/>
      <c r="AB133" s="251"/>
      <c r="AC133" s="251"/>
      <c r="AD133" s="919"/>
      <c r="AE133" s="251"/>
      <c r="AF133" s="251"/>
      <c r="AG133" s="251"/>
      <c r="AH133" s="251"/>
      <c r="AI133" s="251"/>
      <c r="AJ133" s="251"/>
      <c r="AK133" s="251"/>
      <c r="AL133" s="251"/>
      <c r="AM133" s="251"/>
      <c r="AN133" s="251"/>
    </row>
    <row r="134" spans="1:111" ht="12" thickBot="1">
      <c r="B134" s="1059" t="s">
        <v>663</v>
      </c>
      <c r="C134" s="1059"/>
      <c r="D134" s="259">
        <v>4400000</v>
      </c>
      <c r="E134" s="259" t="s">
        <v>1052</v>
      </c>
      <c r="K134" s="271" t="s">
        <v>731</v>
      </c>
      <c r="L134" s="953">
        <f>K132*L132</f>
        <v>852119.10000000009</v>
      </c>
      <c r="AA134" s="251"/>
      <c r="AB134" s="251"/>
      <c r="AC134" s="251"/>
      <c r="AD134" s="919"/>
      <c r="AE134" s="251"/>
      <c r="AF134" s="251"/>
      <c r="AG134" s="251"/>
      <c r="AH134" s="251"/>
      <c r="AI134" s="251"/>
      <c r="AJ134" s="251"/>
      <c r="AK134" s="251"/>
      <c r="AL134" s="251"/>
      <c r="AM134" s="251"/>
      <c r="AN134" s="251"/>
    </row>
    <row r="135" spans="1:111" ht="12" thickBot="1">
      <c r="B135" s="1059" t="s">
        <v>664</v>
      </c>
      <c r="C135" s="1059"/>
      <c r="D135" s="259">
        <v>1400000</v>
      </c>
      <c r="E135" s="872">
        <v>10</v>
      </c>
      <c r="H135" s="267"/>
      <c r="I135" s="271"/>
      <c r="J135" s="271"/>
      <c r="K135" s="271" t="s">
        <v>732</v>
      </c>
      <c r="L135" s="258">
        <f>L134*12</f>
        <v>10225429.200000001</v>
      </c>
      <c r="AA135" s="251"/>
      <c r="AB135" s="251"/>
      <c r="AC135" s="251"/>
      <c r="AD135" s="919"/>
      <c r="AE135" s="251"/>
      <c r="AF135" s="251"/>
      <c r="AG135" s="251"/>
      <c r="AH135" s="251"/>
      <c r="AI135" s="251"/>
      <c r="AJ135" s="251"/>
      <c r="AK135" s="251"/>
      <c r="AL135" s="251"/>
      <c r="AM135" s="251"/>
      <c r="AN135" s="251"/>
    </row>
    <row r="136" spans="1:111">
      <c r="B136" s="1059" t="s">
        <v>665</v>
      </c>
      <c r="C136" s="1059"/>
      <c r="D136" s="259">
        <v>1555320</v>
      </c>
      <c r="E136" s="866" t="s">
        <v>727</v>
      </c>
      <c r="F136" s="271" t="s">
        <v>728</v>
      </c>
      <c r="K136" s="273"/>
      <c r="L136" s="260"/>
      <c r="T136" s="291"/>
      <c r="U136" s="291"/>
      <c r="V136" s="291"/>
      <c r="AA136" s="251"/>
      <c r="AB136" s="251"/>
      <c r="AC136" s="251"/>
      <c r="AD136" s="919"/>
      <c r="AE136" s="251"/>
      <c r="AF136" s="251"/>
      <c r="AG136" s="251"/>
      <c r="AH136" s="251"/>
      <c r="AI136" s="251"/>
      <c r="AJ136" s="251"/>
      <c r="AK136" s="251"/>
      <c r="AL136" s="251"/>
      <c r="AM136" s="251"/>
      <c r="AN136" s="251"/>
    </row>
    <row r="137" spans="1:111">
      <c r="B137" s="1059" t="s">
        <v>666</v>
      </c>
      <c r="C137" s="1059"/>
      <c r="D137" s="259">
        <v>1437840</v>
      </c>
      <c r="E137" s="259">
        <f>D138*(1+E135/100)</f>
        <v>9672476</v>
      </c>
      <c r="F137" s="272">
        <f>F132+E137</f>
        <v>21521070.32</v>
      </c>
      <c r="G137" s="260"/>
      <c r="H137" s="260"/>
      <c r="I137" s="260"/>
      <c r="J137" s="260"/>
      <c r="K137" s="260"/>
      <c r="L137" s="314">
        <f>F137+L135</f>
        <v>31746499.520000003</v>
      </c>
      <c r="T137" s="291"/>
      <c r="U137" s="291"/>
      <c r="V137" s="291"/>
      <c r="AA137" s="251"/>
      <c r="AB137" s="251"/>
      <c r="AC137" s="251"/>
      <c r="AD137" s="919"/>
      <c r="AE137" s="251"/>
      <c r="AF137" s="251"/>
      <c r="AG137" s="251"/>
      <c r="AH137" s="251"/>
      <c r="AI137" s="251"/>
      <c r="AJ137" s="251"/>
      <c r="AK137" s="251"/>
      <c r="AL137" s="251"/>
      <c r="AM137" s="251"/>
      <c r="AN137" s="251"/>
    </row>
    <row r="138" spans="1:111">
      <c r="C138" s="263" t="s">
        <v>676</v>
      </c>
      <c r="D138" s="258">
        <f>SUM(D134:D137)</f>
        <v>8793160</v>
      </c>
      <c r="T138" s="291"/>
      <c r="V138" s="291"/>
      <c r="AA138" s="251"/>
      <c r="AB138" s="251"/>
      <c r="AC138" s="251"/>
      <c r="AD138" s="919"/>
      <c r="AE138" s="251"/>
      <c r="AF138" s="251"/>
      <c r="AG138" s="251"/>
      <c r="AH138" s="251"/>
      <c r="AI138" s="251"/>
      <c r="AJ138" s="251"/>
      <c r="AK138" s="251"/>
      <c r="AL138" s="251"/>
      <c r="AM138" s="251"/>
      <c r="AN138" s="251"/>
    </row>
    <row r="139" spans="1:111">
      <c r="N139" s="291"/>
      <c r="AA139" s="251"/>
      <c r="AB139" s="251"/>
      <c r="AC139" s="251"/>
      <c r="AD139" s="919"/>
      <c r="AE139" s="251"/>
      <c r="AF139" s="251"/>
      <c r="AG139" s="251"/>
      <c r="AH139" s="251"/>
      <c r="AI139" s="251"/>
      <c r="AJ139" s="251"/>
      <c r="AK139" s="251"/>
      <c r="AL139" s="251"/>
      <c r="AM139" s="251"/>
      <c r="AN139" s="251"/>
    </row>
    <row r="140" spans="1:111">
      <c r="A140" s="251" t="s">
        <v>1061</v>
      </c>
      <c r="B140" s="262">
        <v>3241</v>
      </c>
      <c r="M140" s="271"/>
      <c r="N140" s="291"/>
      <c r="AA140" s="251"/>
      <c r="AB140" s="251"/>
      <c r="AC140" s="251"/>
      <c r="AD140" s="919"/>
      <c r="AE140" s="251"/>
      <c r="AF140" s="251"/>
      <c r="AG140" s="251"/>
      <c r="AH140" s="251"/>
      <c r="AI140" s="251"/>
      <c r="AJ140" s="251"/>
      <c r="AK140" s="251"/>
      <c r="AL140" s="251"/>
      <c r="AM140" s="251"/>
      <c r="AN140" s="251"/>
    </row>
    <row r="141" spans="1:111">
      <c r="AA141" s="251"/>
      <c r="AB141" s="251"/>
      <c r="AC141" s="251"/>
      <c r="AD141" s="919"/>
      <c r="AE141" s="251"/>
      <c r="AF141" s="251"/>
      <c r="AG141" s="251"/>
      <c r="AH141" s="251"/>
      <c r="AI141" s="251"/>
      <c r="AJ141" s="251"/>
      <c r="AK141" s="251"/>
      <c r="AL141" s="251"/>
      <c r="AM141" s="251"/>
      <c r="AN141" s="251"/>
    </row>
    <row r="142" spans="1:111">
      <c r="AA142" s="251"/>
      <c r="AB142" s="251"/>
      <c r="AC142" s="251"/>
      <c r="AD142" s="919"/>
      <c r="AE142" s="251"/>
      <c r="AF142" s="251"/>
      <c r="AG142" s="251"/>
      <c r="AH142" s="251"/>
      <c r="AI142" s="251"/>
      <c r="AJ142" s="251"/>
      <c r="AK142" s="251"/>
      <c r="AL142" s="251"/>
      <c r="AM142" s="251"/>
      <c r="AN142" s="251"/>
    </row>
    <row r="143" spans="1:111">
      <c r="AA143" s="251"/>
      <c r="AB143" s="251"/>
      <c r="AC143" s="251"/>
      <c r="AD143" s="919"/>
      <c r="AE143" s="251"/>
      <c r="AF143" s="251"/>
      <c r="AG143" s="251"/>
      <c r="AH143" s="251"/>
      <c r="AI143" s="251"/>
      <c r="AJ143" s="251"/>
      <c r="AK143" s="251"/>
      <c r="AL143" s="251"/>
      <c r="AM143" s="251"/>
      <c r="AN143" s="251"/>
    </row>
    <row r="144" spans="1:111">
      <c r="AA144" s="251"/>
      <c r="AB144" s="251"/>
      <c r="AC144" s="251"/>
      <c r="AD144" s="919"/>
      <c r="AE144" s="251"/>
      <c r="AF144" s="251"/>
      <c r="AG144" s="251"/>
      <c r="AH144" s="251"/>
      <c r="AI144" s="251"/>
      <c r="AJ144" s="251"/>
      <c r="AK144" s="251"/>
      <c r="AL144" s="251"/>
      <c r="AM144" s="251"/>
      <c r="AN144" s="251"/>
    </row>
    <row r="145" spans="27:40">
      <c r="AA145" s="251"/>
      <c r="AB145" s="251"/>
      <c r="AC145" s="251"/>
      <c r="AD145" s="919"/>
      <c r="AE145" s="251"/>
      <c r="AF145" s="251"/>
      <c r="AG145" s="251"/>
      <c r="AH145" s="251"/>
      <c r="AI145" s="251"/>
      <c r="AJ145" s="251"/>
      <c r="AK145" s="251"/>
      <c r="AL145" s="251"/>
      <c r="AM145" s="251"/>
      <c r="AN145" s="251"/>
    </row>
    <row r="146" spans="27:40">
      <c r="AA146" s="251"/>
      <c r="AB146" s="251"/>
      <c r="AC146" s="251"/>
      <c r="AD146" s="919"/>
      <c r="AE146" s="251"/>
      <c r="AF146" s="251"/>
      <c r="AG146" s="251"/>
      <c r="AH146" s="251"/>
      <c r="AI146" s="251"/>
      <c r="AJ146" s="251"/>
      <c r="AK146" s="251"/>
      <c r="AL146" s="251"/>
      <c r="AM146" s="251"/>
      <c r="AN146" s="251"/>
    </row>
    <row r="147" spans="27:40">
      <c r="AA147" s="251"/>
      <c r="AB147" s="251"/>
      <c r="AC147" s="251"/>
      <c r="AD147" s="919"/>
      <c r="AE147" s="251"/>
      <c r="AF147" s="251"/>
      <c r="AG147" s="251"/>
      <c r="AH147" s="251"/>
      <c r="AI147" s="251"/>
      <c r="AJ147" s="251"/>
      <c r="AK147" s="251"/>
      <c r="AL147" s="251"/>
      <c r="AM147" s="251"/>
      <c r="AN147" s="251"/>
    </row>
    <row r="148" spans="27:40">
      <c r="AA148" s="251"/>
      <c r="AB148" s="251"/>
      <c r="AC148" s="251"/>
      <c r="AD148" s="919"/>
      <c r="AE148" s="251"/>
      <c r="AF148" s="251"/>
      <c r="AG148" s="251"/>
      <c r="AH148" s="251"/>
      <c r="AI148" s="251"/>
      <c r="AJ148" s="251"/>
      <c r="AK148" s="251"/>
      <c r="AL148" s="251"/>
      <c r="AM148" s="251"/>
      <c r="AN148" s="251"/>
    </row>
    <row r="149" spans="27:40">
      <c r="AA149" s="251"/>
      <c r="AB149" s="251"/>
      <c r="AC149" s="251"/>
      <c r="AD149" s="919"/>
      <c r="AE149" s="251"/>
      <c r="AF149" s="251"/>
      <c r="AG149" s="251"/>
      <c r="AH149" s="251"/>
      <c r="AI149" s="251"/>
      <c r="AJ149" s="251"/>
      <c r="AK149" s="251"/>
      <c r="AL149" s="251"/>
      <c r="AM149" s="251"/>
      <c r="AN149" s="251"/>
    </row>
    <row r="150" spans="27:40">
      <c r="AA150" s="251"/>
      <c r="AB150" s="251"/>
      <c r="AC150" s="251"/>
      <c r="AD150" s="919"/>
      <c r="AE150" s="251"/>
      <c r="AF150" s="251"/>
      <c r="AG150" s="251"/>
      <c r="AH150" s="251"/>
      <c r="AI150" s="251"/>
      <c r="AJ150" s="251"/>
      <c r="AK150" s="251"/>
      <c r="AL150" s="251"/>
      <c r="AM150" s="251"/>
      <c r="AN150" s="251"/>
    </row>
    <row r="151" spans="27:40">
      <c r="AA151" s="251"/>
      <c r="AB151" s="251"/>
      <c r="AC151" s="251"/>
      <c r="AD151" s="919"/>
      <c r="AE151" s="251"/>
      <c r="AF151" s="251"/>
      <c r="AG151" s="251"/>
      <c r="AH151" s="251"/>
      <c r="AI151" s="251"/>
      <c r="AJ151" s="251"/>
      <c r="AK151" s="251"/>
      <c r="AL151" s="251"/>
      <c r="AM151" s="251"/>
      <c r="AN151" s="251"/>
    </row>
    <row r="152" spans="27:40">
      <c r="AA152" s="251"/>
      <c r="AB152" s="251"/>
      <c r="AC152" s="251"/>
      <c r="AD152" s="919"/>
      <c r="AE152" s="251"/>
      <c r="AF152" s="251"/>
      <c r="AG152" s="251"/>
      <c r="AH152" s="251"/>
      <c r="AI152" s="251"/>
      <c r="AJ152" s="251"/>
      <c r="AK152" s="251"/>
      <c r="AL152" s="251"/>
      <c r="AM152" s="251"/>
      <c r="AN152" s="251"/>
    </row>
    <row r="153" spans="27:40">
      <c r="AA153" s="251"/>
      <c r="AB153" s="251"/>
      <c r="AC153" s="251"/>
      <c r="AD153" s="919"/>
      <c r="AE153" s="251"/>
      <c r="AF153" s="251"/>
      <c r="AG153" s="251"/>
      <c r="AH153" s="251"/>
      <c r="AI153" s="251"/>
      <c r="AJ153" s="251"/>
      <c r="AK153" s="251"/>
      <c r="AL153" s="251"/>
      <c r="AM153" s="251"/>
      <c r="AN153" s="251"/>
    </row>
    <row r="154" spans="27:40">
      <c r="AA154" s="251"/>
      <c r="AB154" s="251"/>
      <c r="AC154" s="251"/>
      <c r="AD154" s="919"/>
      <c r="AE154" s="251"/>
      <c r="AF154" s="251"/>
      <c r="AG154" s="251"/>
      <c r="AH154" s="251"/>
      <c r="AI154" s="251"/>
      <c r="AJ154" s="251"/>
      <c r="AK154" s="251"/>
      <c r="AL154" s="251"/>
      <c r="AM154" s="251"/>
      <c r="AN154" s="251"/>
    </row>
    <row r="155" spans="27:40">
      <c r="AA155" s="251"/>
      <c r="AB155" s="251"/>
      <c r="AC155" s="251"/>
      <c r="AD155" s="919"/>
      <c r="AE155" s="251"/>
      <c r="AF155" s="251"/>
      <c r="AG155" s="251"/>
      <c r="AH155" s="251"/>
      <c r="AI155" s="251"/>
      <c r="AJ155" s="251"/>
      <c r="AK155" s="251"/>
      <c r="AL155" s="251"/>
      <c r="AM155" s="251"/>
      <c r="AN155" s="251"/>
    </row>
    <row r="156" spans="27:40">
      <c r="AA156" s="251"/>
      <c r="AB156" s="251"/>
      <c r="AC156" s="251"/>
      <c r="AD156" s="919"/>
      <c r="AE156" s="251"/>
      <c r="AF156" s="251"/>
      <c r="AG156" s="251"/>
      <c r="AH156" s="251"/>
      <c r="AI156" s="251"/>
      <c r="AJ156" s="251"/>
      <c r="AK156" s="251"/>
      <c r="AL156" s="251"/>
      <c r="AM156" s="251"/>
      <c r="AN156" s="251"/>
    </row>
    <row r="157" spans="27:40">
      <c r="AA157" s="251"/>
      <c r="AB157" s="251"/>
      <c r="AC157" s="251"/>
      <c r="AD157" s="919"/>
      <c r="AE157" s="251"/>
      <c r="AF157" s="251"/>
      <c r="AG157" s="251"/>
      <c r="AH157" s="251"/>
      <c r="AI157" s="251"/>
      <c r="AJ157" s="251"/>
      <c r="AK157" s="251"/>
      <c r="AL157" s="251"/>
      <c r="AM157" s="251"/>
      <c r="AN157" s="251"/>
    </row>
    <row r="158" spans="27:40">
      <c r="AA158" s="251"/>
      <c r="AB158" s="251"/>
      <c r="AC158" s="251"/>
      <c r="AD158" s="919"/>
      <c r="AE158" s="251"/>
      <c r="AF158" s="251"/>
      <c r="AG158" s="251"/>
      <c r="AH158" s="251"/>
      <c r="AI158" s="251"/>
      <c r="AJ158" s="251"/>
      <c r="AK158" s="251"/>
      <c r="AL158" s="251"/>
      <c r="AM158" s="251"/>
      <c r="AN158" s="251"/>
    </row>
    <row r="159" spans="27:40">
      <c r="AA159" s="251"/>
      <c r="AB159" s="251"/>
      <c r="AC159" s="251"/>
      <c r="AD159" s="919"/>
      <c r="AE159" s="251"/>
      <c r="AF159" s="251"/>
      <c r="AG159" s="251"/>
      <c r="AH159" s="251"/>
      <c r="AI159" s="251"/>
      <c r="AJ159" s="251"/>
      <c r="AK159" s="251"/>
      <c r="AL159" s="251"/>
      <c r="AM159" s="251"/>
      <c r="AN159" s="251"/>
    </row>
    <row r="160" spans="27:40">
      <c r="AA160" s="251"/>
      <c r="AB160" s="251"/>
      <c r="AC160" s="251"/>
      <c r="AD160" s="919"/>
      <c r="AE160" s="251"/>
      <c r="AF160" s="251"/>
      <c r="AG160" s="251"/>
      <c r="AH160" s="251"/>
      <c r="AI160" s="251"/>
      <c r="AJ160" s="251"/>
      <c r="AK160" s="251"/>
      <c r="AL160" s="251"/>
      <c r="AM160" s="251"/>
      <c r="AN160" s="251"/>
    </row>
    <row r="161" spans="27:40">
      <c r="AA161" s="251"/>
      <c r="AB161" s="251"/>
      <c r="AC161" s="251"/>
      <c r="AD161" s="919"/>
      <c r="AE161" s="251"/>
      <c r="AF161" s="251"/>
      <c r="AG161" s="251"/>
      <c r="AH161" s="251"/>
      <c r="AI161" s="251"/>
      <c r="AJ161" s="251"/>
      <c r="AK161" s="251"/>
      <c r="AL161" s="251"/>
      <c r="AM161" s="251"/>
      <c r="AN161" s="251"/>
    </row>
    <row r="162" spans="27:40">
      <c r="AA162" s="251"/>
      <c r="AB162" s="251"/>
      <c r="AC162" s="251"/>
      <c r="AD162" s="919"/>
      <c r="AE162" s="251"/>
      <c r="AF162" s="251"/>
      <c r="AG162" s="251"/>
      <c r="AH162" s="251"/>
      <c r="AI162" s="251"/>
      <c r="AJ162" s="251"/>
      <c r="AK162" s="251"/>
      <c r="AL162" s="251"/>
      <c r="AM162" s="251"/>
      <c r="AN162" s="251"/>
    </row>
    <row r="163" spans="27:40">
      <c r="AA163" s="251"/>
      <c r="AB163" s="251"/>
      <c r="AC163" s="251"/>
      <c r="AD163" s="919"/>
      <c r="AE163" s="251"/>
      <c r="AF163" s="251"/>
      <c r="AG163" s="251"/>
      <c r="AH163" s="251"/>
      <c r="AI163" s="251"/>
      <c r="AJ163" s="251"/>
      <c r="AK163" s="251"/>
      <c r="AL163" s="251"/>
      <c r="AM163" s="251"/>
      <c r="AN163" s="251"/>
    </row>
    <row r="164" spans="27:40">
      <c r="AA164" s="251"/>
      <c r="AB164" s="251"/>
      <c r="AC164" s="251"/>
      <c r="AD164" s="919"/>
      <c r="AE164" s="251"/>
      <c r="AF164" s="251"/>
      <c r="AG164" s="251"/>
      <c r="AH164" s="251"/>
      <c r="AI164" s="251"/>
      <c r="AJ164" s="251"/>
      <c r="AK164" s="251"/>
      <c r="AL164" s="251"/>
      <c r="AM164" s="251"/>
      <c r="AN164" s="251"/>
    </row>
    <row r="165" spans="27:40">
      <c r="AA165" s="251"/>
      <c r="AB165" s="251"/>
      <c r="AC165" s="251"/>
      <c r="AD165" s="919"/>
      <c r="AE165" s="251"/>
      <c r="AF165" s="251"/>
      <c r="AG165" s="251"/>
      <c r="AH165" s="251"/>
      <c r="AI165" s="251"/>
      <c r="AJ165" s="251"/>
      <c r="AK165" s="251"/>
      <c r="AL165" s="251"/>
      <c r="AM165" s="251"/>
      <c r="AN165" s="251"/>
    </row>
    <row r="166" spans="27:40">
      <c r="AA166" s="251"/>
      <c r="AB166" s="251"/>
      <c r="AC166" s="251"/>
      <c r="AD166" s="919"/>
      <c r="AE166" s="251"/>
      <c r="AF166" s="251"/>
      <c r="AG166" s="251"/>
      <c r="AH166" s="251"/>
      <c r="AI166" s="251"/>
      <c r="AJ166" s="251"/>
      <c r="AK166" s="251"/>
      <c r="AL166" s="251"/>
      <c r="AM166" s="251"/>
      <c r="AN166" s="251"/>
    </row>
    <row r="167" spans="27:40">
      <c r="AA167" s="251"/>
      <c r="AB167" s="251"/>
      <c r="AC167" s="251"/>
      <c r="AD167" s="919"/>
      <c r="AE167" s="251"/>
      <c r="AF167" s="251"/>
      <c r="AG167" s="251"/>
      <c r="AH167" s="251"/>
      <c r="AI167" s="251"/>
      <c r="AJ167" s="251"/>
      <c r="AK167" s="251"/>
      <c r="AL167" s="251"/>
      <c r="AM167" s="251"/>
      <c r="AN167" s="251"/>
    </row>
    <row r="168" spans="27:40">
      <c r="AA168" s="251"/>
      <c r="AB168" s="251"/>
      <c r="AC168" s="251"/>
      <c r="AD168" s="919"/>
      <c r="AE168" s="251"/>
      <c r="AF168" s="251"/>
      <c r="AG168" s="251"/>
      <c r="AH168" s="251"/>
      <c r="AI168" s="251"/>
      <c r="AJ168" s="251"/>
      <c r="AK168" s="251"/>
      <c r="AL168" s="251"/>
      <c r="AM168" s="251"/>
      <c r="AN168" s="251"/>
    </row>
    <row r="169" spans="27:40">
      <c r="AA169" s="251"/>
      <c r="AB169" s="251"/>
      <c r="AC169" s="251"/>
      <c r="AD169" s="919"/>
      <c r="AE169" s="251"/>
      <c r="AF169" s="251"/>
      <c r="AG169" s="251"/>
      <c r="AH169" s="251"/>
      <c r="AI169" s="251"/>
      <c r="AJ169" s="251"/>
      <c r="AK169" s="251"/>
      <c r="AL169" s="251"/>
      <c r="AM169" s="251"/>
      <c r="AN169" s="251"/>
    </row>
    <row r="170" spans="27:40">
      <c r="AA170" s="251"/>
      <c r="AB170" s="251"/>
      <c r="AC170" s="251"/>
      <c r="AD170" s="919"/>
      <c r="AE170" s="251"/>
      <c r="AF170" s="251"/>
      <c r="AG170" s="251"/>
      <c r="AH170" s="251"/>
      <c r="AI170" s="251"/>
      <c r="AJ170" s="251"/>
      <c r="AK170" s="251"/>
      <c r="AL170" s="251"/>
      <c r="AM170" s="251"/>
      <c r="AN170" s="251"/>
    </row>
    <row r="171" spans="27:40">
      <c r="AA171" s="251"/>
      <c r="AB171" s="251"/>
      <c r="AC171" s="251"/>
      <c r="AD171" s="919"/>
      <c r="AE171" s="251"/>
      <c r="AF171" s="251"/>
      <c r="AG171" s="251"/>
      <c r="AH171" s="251"/>
      <c r="AI171" s="251"/>
      <c r="AJ171" s="251"/>
      <c r="AK171" s="251"/>
      <c r="AL171" s="251"/>
      <c r="AM171" s="251"/>
      <c r="AN171" s="251"/>
    </row>
    <row r="172" spans="27:40">
      <c r="AA172" s="251"/>
      <c r="AB172" s="251"/>
      <c r="AC172" s="251"/>
      <c r="AD172" s="919"/>
      <c r="AE172" s="251"/>
      <c r="AF172" s="251"/>
      <c r="AG172" s="251"/>
      <c r="AH172" s="251"/>
      <c r="AI172" s="251"/>
      <c r="AJ172" s="251"/>
      <c r="AK172" s="251"/>
      <c r="AL172" s="251"/>
      <c r="AM172" s="251"/>
      <c r="AN172" s="251"/>
    </row>
    <row r="173" spans="27:40">
      <c r="AA173" s="251"/>
      <c r="AB173" s="251"/>
      <c r="AC173" s="251"/>
      <c r="AD173" s="919"/>
      <c r="AE173" s="251"/>
      <c r="AF173" s="251"/>
      <c r="AG173" s="251"/>
      <c r="AH173" s="251"/>
      <c r="AI173" s="251"/>
      <c r="AJ173" s="251"/>
      <c r="AK173" s="251"/>
      <c r="AL173" s="251"/>
      <c r="AM173" s="251"/>
      <c r="AN173" s="251"/>
    </row>
    <row r="174" spans="27:40">
      <c r="AA174" s="251"/>
      <c r="AB174" s="251"/>
      <c r="AC174" s="251"/>
      <c r="AD174" s="919"/>
      <c r="AE174" s="251"/>
      <c r="AF174" s="251"/>
      <c r="AG174" s="251"/>
      <c r="AH174" s="251"/>
      <c r="AI174" s="251"/>
      <c r="AJ174" s="251"/>
      <c r="AK174" s="251"/>
      <c r="AL174" s="251"/>
      <c r="AM174" s="251"/>
      <c r="AN174" s="251"/>
    </row>
    <row r="175" spans="27:40">
      <c r="AA175" s="251"/>
      <c r="AB175" s="251"/>
      <c r="AC175" s="251"/>
      <c r="AD175" s="919"/>
      <c r="AE175" s="251"/>
      <c r="AF175" s="251"/>
      <c r="AG175" s="251"/>
      <c r="AH175" s="251"/>
      <c r="AI175" s="251"/>
      <c r="AJ175" s="251"/>
      <c r="AK175" s="251"/>
      <c r="AL175" s="251"/>
      <c r="AM175" s="251"/>
      <c r="AN175" s="251"/>
    </row>
    <row r="176" spans="27:40">
      <c r="AA176" s="251"/>
      <c r="AB176" s="251"/>
      <c r="AC176" s="251"/>
      <c r="AD176" s="919"/>
      <c r="AE176" s="251"/>
      <c r="AF176" s="251"/>
      <c r="AG176" s="251"/>
      <c r="AH176" s="251"/>
      <c r="AI176" s="251"/>
      <c r="AJ176" s="251"/>
      <c r="AK176" s="251"/>
      <c r="AL176" s="251"/>
      <c r="AM176" s="251"/>
      <c r="AN176" s="251"/>
    </row>
    <row r="177" spans="27:40">
      <c r="AA177" s="251"/>
      <c r="AB177" s="251"/>
      <c r="AC177" s="251"/>
      <c r="AD177" s="919"/>
      <c r="AE177" s="251"/>
      <c r="AF177" s="251"/>
      <c r="AG177" s="251"/>
      <c r="AH177" s="251"/>
      <c r="AI177" s="251"/>
      <c r="AJ177" s="251"/>
      <c r="AK177" s="251"/>
      <c r="AL177" s="251"/>
      <c r="AM177" s="251"/>
      <c r="AN177" s="251"/>
    </row>
    <row r="178" spans="27:40">
      <c r="AA178" s="251"/>
      <c r="AB178" s="251"/>
      <c r="AC178" s="251"/>
      <c r="AD178" s="919"/>
      <c r="AE178" s="251"/>
      <c r="AF178" s="251"/>
      <c r="AG178" s="251"/>
      <c r="AH178" s="251"/>
      <c r="AI178" s="251"/>
      <c r="AJ178" s="251"/>
      <c r="AK178" s="251"/>
      <c r="AL178" s="251"/>
      <c r="AM178" s="251"/>
      <c r="AN178" s="251"/>
    </row>
    <row r="179" spans="27:40">
      <c r="AA179" s="251"/>
      <c r="AB179" s="251"/>
      <c r="AC179" s="251"/>
      <c r="AD179" s="919"/>
      <c r="AE179" s="251"/>
      <c r="AF179" s="251"/>
      <c r="AG179" s="251"/>
      <c r="AH179" s="251"/>
      <c r="AI179" s="251"/>
      <c r="AJ179" s="251"/>
      <c r="AK179" s="251"/>
      <c r="AL179" s="251"/>
      <c r="AM179" s="251"/>
      <c r="AN179" s="251"/>
    </row>
    <row r="180" spans="27:40">
      <c r="AA180" s="251"/>
      <c r="AB180" s="251"/>
      <c r="AC180" s="251"/>
      <c r="AD180" s="919"/>
      <c r="AE180" s="251"/>
      <c r="AF180" s="251"/>
      <c r="AG180" s="251"/>
      <c r="AH180" s="251"/>
      <c r="AI180" s="251"/>
      <c r="AJ180" s="251"/>
      <c r="AK180" s="251"/>
      <c r="AL180" s="251"/>
      <c r="AM180" s="251"/>
      <c r="AN180" s="251"/>
    </row>
    <row r="181" spans="27:40">
      <c r="AA181" s="251"/>
      <c r="AB181" s="251"/>
      <c r="AC181" s="251"/>
      <c r="AD181" s="919"/>
      <c r="AE181" s="251"/>
      <c r="AF181" s="251"/>
      <c r="AG181" s="251"/>
      <c r="AH181" s="251"/>
      <c r="AI181" s="251"/>
      <c r="AJ181" s="251"/>
      <c r="AK181" s="251"/>
      <c r="AL181" s="251"/>
      <c r="AM181" s="251"/>
      <c r="AN181" s="251"/>
    </row>
    <row r="182" spans="27:40">
      <c r="AA182" s="251"/>
      <c r="AB182" s="251"/>
      <c r="AC182" s="251"/>
      <c r="AD182" s="919"/>
      <c r="AE182" s="251"/>
      <c r="AF182" s="251"/>
      <c r="AG182" s="251"/>
      <c r="AH182" s="251"/>
      <c r="AI182" s="251"/>
      <c r="AJ182" s="251"/>
      <c r="AK182" s="251"/>
      <c r="AL182" s="251"/>
      <c r="AM182" s="251"/>
      <c r="AN182" s="251"/>
    </row>
    <row r="183" spans="27:40">
      <c r="AA183" s="251"/>
      <c r="AB183" s="251"/>
      <c r="AC183" s="251"/>
      <c r="AD183" s="919"/>
      <c r="AE183" s="251"/>
      <c r="AF183" s="251"/>
      <c r="AG183" s="251"/>
      <c r="AH183" s="251"/>
      <c r="AI183" s="251"/>
      <c r="AJ183" s="251"/>
      <c r="AK183" s="251"/>
      <c r="AL183" s="251"/>
      <c r="AM183" s="251"/>
      <c r="AN183" s="251"/>
    </row>
    <row r="184" spans="27:40">
      <c r="AA184" s="251"/>
      <c r="AB184" s="251"/>
      <c r="AC184" s="251"/>
      <c r="AD184" s="919"/>
      <c r="AE184" s="251"/>
      <c r="AF184" s="251"/>
      <c r="AG184" s="251"/>
      <c r="AH184" s="251"/>
      <c r="AI184" s="251"/>
      <c r="AJ184" s="251"/>
      <c r="AK184" s="251"/>
      <c r="AL184" s="251"/>
      <c r="AM184" s="251"/>
      <c r="AN184" s="251"/>
    </row>
    <row r="185" spans="27:40">
      <c r="AA185" s="251"/>
      <c r="AB185" s="251"/>
      <c r="AC185" s="251"/>
      <c r="AD185" s="919"/>
      <c r="AE185" s="251"/>
      <c r="AF185" s="251"/>
      <c r="AG185" s="251"/>
      <c r="AH185" s="251"/>
      <c r="AI185" s="251"/>
      <c r="AJ185" s="251"/>
      <c r="AK185" s="251"/>
      <c r="AL185" s="251"/>
      <c r="AM185" s="251"/>
      <c r="AN185" s="251"/>
    </row>
    <row r="186" spans="27:40">
      <c r="AA186" s="251"/>
      <c r="AB186" s="251"/>
      <c r="AC186" s="251"/>
      <c r="AD186" s="919"/>
      <c r="AE186" s="251"/>
      <c r="AF186" s="251"/>
      <c r="AG186" s="251"/>
      <c r="AH186" s="251"/>
      <c r="AI186" s="251"/>
      <c r="AJ186" s="251"/>
      <c r="AK186" s="251"/>
      <c r="AL186" s="251"/>
      <c r="AM186" s="251"/>
      <c r="AN186" s="251"/>
    </row>
    <row r="187" spans="27:40">
      <c r="AA187" s="251"/>
      <c r="AB187" s="251"/>
      <c r="AC187" s="251"/>
      <c r="AD187" s="919"/>
      <c r="AE187" s="251"/>
      <c r="AF187" s="251"/>
      <c r="AG187" s="251"/>
      <c r="AH187" s="251"/>
      <c r="AI187" s="251"/>
      <c r="AJ187" s="251"/>
      <c r="AK187" s="251"/>
      <c r="AL187" s="251"/>
      <c r="AM187" s="251"/>
      <c r="AN187" s="251"/>
    </row>
    <row r="188" spans="27:40">
      <c r="AA188" s="251"/>
      <c r="AB188" s="251"/>
      <c r="AC188" s="251"/>
      <c r="AD188" s="919"/>
      <c r="AE188" s="251"/>
      <c r="AF188" s="251"/>
      <c r="AG188" s="251"/>
      <c r="AH188" s="251"/>
      <c r="AI188" s="251"/>
      <c r="AJ188" s="251"/>
      <c r="AK188" s="251"/>
      <c r="AL188" s="251"/>
      <c r="AM188" s="251"/>
      <c r="AN188" s="251"/>
    </row>
    <row r="189" spans="27:40">
      <c r="AA189" s="251"/>
      <c r="AB189" s="251"/>
      <c r="AC189" s="251"/>
      <c r="AD189" s="919"/>
      <c r="AE189" s="251"/>
      <c r="AF189" s="251"/>
      <c r="AG189" s="251"/>
      <c r="AH189" s="251"/>
      <c r="AI189" s="251"/>
      <c r="AJ189" s="251"/>
      <c r="AK189" s="251"/>
      <c r="AL189" s="251"/>
      <c r="AM189" s="251"/>
      <c r="AN189" s="251"/>
    </row>
    <row r="190" spans="27:40">
      <c r="AA190" s="251"/>
      <c r="AB190" s="251"/>
      <c r="AC190" s="251"/>
      <c r="AD190" s="919"/>
      <c r="AE190" s="251"/>
      <c r="AF190" s="251"/>
      <c r="AG190" s="251"/>
      <c r="AH190" s="251"/>
      <c r="AI190" s="251"/>
      <c r="AJ190" s="251"/>
      <c r="AK190" s="251"/>
      <c r="AL190" s="251"/>
      <c r="AM190" s="251"/>
      <c r="AN190" s="251"/>
    </row>
    <row r="191" spans="27:40">
      <c r="AA191" s="251"/>
      <c r="AB191" s="251"/>
      <c r="AC191" s="251"/>
      <c r="AD191" s="919"/>
      <c r="AE191" s="251"/>
      <c r="AF191" s="251"/>
      <c r="AG191" s="251"/>
      <c r="AH191" s="251"/>
      <c r="AI191" s="251"/>
      <c r="AJ191" s="251"/>
      <c r="AK191" s="251"/>
      <c r="AL191" s="251"/>
      <c r="AM191" s="251"/>
      <c r="AN191" s="251"/>
    </row>
    <row r="192" spans="27:40">
      <c r="AA192" s="251"/>
      <c r="AB192" s="251"/>
      <c r="AC192" s="251"/>
      <c r="AD192" s="919"/>
      <c r="AE192" s="251"/>
      <c r="AF192" s="251"/>
      <c r="AG192" s="251"/>
      <c r="AH192" s="251"/>
      <c r="AI192" s="251"/>
      <c r="AJ192" s="251"/>
      <c r="AK192" s="251"/>
      <c r="AL192" s="251"/>
      <c r="AM192" s="251"/>
      <c r="AN192" s="251"/>
    </row>
    <row r="193" spans="27:40">
      <c r="AA193" s="251"/>
      <c r="AB193" s="251"/>
      <c r="AC193" s="251"/>
      <c r="AD193" s="919"/>
      <c r="AE193" s="251"/>
      <c r="AF193" s="251"/>
      <c r="AG193" s="251"/>
      <c r="AH193" s="251"/>
      <c r="AI193" s="251"/>
      <c r="AJ193" s="251"/>
      <c r="AK193" s="251"/>
      <c r="AL193" s="251"/>
      <c r="AM193" s="251"/>
      <c r="AN193" s="251"/>
    </row>
    <row r="194" spans="27:40">
      <c r="AA194" s="251"/>
      <c r="AB194" s="251"/>
      <c r="AC194" s="251"/>
      <c r="AD194" s="919"/>
      <c r="AE194" s="251"/>
      <c r="AF194" s="251"/>
      <c r="AG194" s="251"/>
      <c r="AH194" s="251"/>
      <c r="AI194" s="251"/>
      <c r="AJ194" s="251"/>
      <c r="AK194" s="251"/>
      <c r="AL194" s="251"/>
      <c r="AM194" s="251"/>
      <c r="AN194" s="251"/>
    </row>
    <row r="195" spans="27:40">
      <c r="AA195" s="251"/>
      <c r="AB195" s="251"/>
      <c r="AC195" s="251"/>
      <c r="AD195" s="919"/>
      <c r="AE195" s="251"/>
      <c r="AF195" s="251"/>
      <c r="AG195" s="251"/>
      <c r="AH195" s="251"/>
      <c r="AI195" s="251"/>
      <c r="AJ195" s="251"/>
      <c r="AK195" s="251"/>
      <c r="AL195" s="251"/>
      <c r="AM195" s="251"/>
      <c r="AN195" s="251"/>
    </row>
    <row r="196" spans="27:40">
      <c r="AA196" s="251"/>
      <c r="AB196" s="251"/>
      <c r="AC196" s="251"/>
      <c r="AD196" s="919"/>
      <c r="AE196" s="251"/>
      <c r="AF196" s="251"/>
      <c r="AG196" s="251"/>
      <c r="AH196" s="251"/>
      <c r="AI196" s="251"/>
      <c r="AJ196" s="251"/>
      <c r="AK196" s="251"/>
      <c r="AL196" s="251"/>
      <c r="AM196" s="251"/>
      <c r="AN196" s="251"/>
    </row>
    <row r="197" spans="27:40">
      <c r="AA197" s="251"/>
      <c r="AB197" s="251"/>
      <c r="AC197" s="251"/>
      <c r="AD197" s="919"/>
      <c r="AE197" s="251"/>
      <c r="AF197" s="251"/>
      <c r="AG197" s="251"/>
      <c r="AH197" s="251"/>
      <c r="AI197" s="251"/>
      <c r="AJ197" s="251"/>
      <c r="AK197" s="251"/>
      <c r="AL197" s="251"/>
      <c r="AM197" s="251"/>
      <c r="AN197" s="251"/>
    </row>
    <row r="198" spans="27:40">
      <c r="AA198" s="251"/>
      <c r="AB198" s="251"/>
      <c r="AC198" s="251"/>
      <c r="AD198" s="919"/>
      <c r="AE198" s="251"/>
      <c r="AF198" s="251"/>
      <c r="AG198" s="251"/>
      <c r="AH198" s="251"/>
      <c r="AI198" s="251"/>
      <c r="AJ198" s="251"/>
      <c r="AK198" s="251"/>
      <c r="AL198" s="251"/>
      <c r="AM198" s="251"/>
      <c r="AN198" s="251"/>
    </row>
    <row r="199" spans="27:40">
      <c r="AA199" s="251"/>
      <c r="AB199" s="251"/>
      <c r="AC199" s="251"/>
      <c r="AD199" s="919"/>
      <c r="AE199" s="251"/>
      <c r="AF199" s="251"/>
      <c r="AG199" s="251"/>
      <c r="AH199" s="251"/>
      <c r="AI199" s="251"/>
      <c r="AJ199" s="251"/>
      <c r="AK199" s="251"/>
      <c r="AL199" s="251"/>
      <c r="AM199" s="251"/>
      <c r="AN199" s="251"/>
    </row>
    <row r="200" spans="27:40">
      <c r="AA200" s="251"/>
      <c r="AB200" s="251"/>
      <c r="AC200" s="251"/>
      <c r="AD200" s="919"/>
      <c r="AE200" s="251"/>
      <c r="AF200" s="251"/>
      <c r="AG200" s="251"/>
      <c r="AH200" s="251"/>
      <c r="AI200" s="251"/>
      <c r="AJ200" s="251"/>
      <c r="AK200" s="251"/>
      <c r="AL200" s="251"/>
      <c r="AM200" s="251"/>
      <c r="AN200" s="251"/>
    </row>
    <row r="201" spans="27:40">
      <c r="AA201" s="251"/>
      <c r="AB201" s="251"/>
      <c r="AC201" s="251"/>
      <c r="AD201" s="919"/>
      <c r="AE201" s="251"/>
      <c r="AF201" s="251"/>
      <c r="AG201" s="251"/>
      <c r="AH201" s="251"/>
      <c r="AI201" s="251"/>
      <c r="AJ201" s="251"/>
      <c r="AK201" s="251"/>
      <c r="AL201" s="251"/>
      <c r="AM201" s="251"/>
      <c r="AN201" s="251"/>
    </row>
    <row r="202" spans="27:40">
      <c r="AA202" s="251"/>
      <c r="AB202" s="251"/>
      <c r="AC202" s="251"/>
      <c r="AD202" s="919"/>
      <c r="AE202" s="251"/>
      <c r="AF202" s="251"/>
      <c r="AG202" s="251"/>
      <c r="AH202" s="251"/>
      <c r="AI202" s="251"/>
      <c r="AJ202" s="251"/>
      <c r="AK202" s="251"/>
      <c r="AL202" s="251"/>
      <c r="AM202" s="251"/>
      <c r="AN202" s="251"/>
    </row>
    <row r="203" spans="27:40">
      <c r="AA203" s="251"/>
      <c r="AB203" s="251"/>
      <c r="AC203" s="251"/>
      <c r="AD203" s="919"/>
      <c r="AE203" s="251"/>
      <c r="AF203" s="251"/>
      <c r="AG203" s="251"/>
      <c r="AH203" s="251"/>
      <c r="AI203" s="251"/>
      <c r="AJ203" s="251"/>
      <c r="AK203" s="251"/>
      <c r="AL203" s="251"/>
      <c r="AM203" s="251"/>
      <c r="AN203" s="251"/>
    </row>
    <row r="204" spans="27:40">
      <c r="AA204" s="251"/>
      <c r="AB204" s="251"/>
      <c r="AC204" s="251"/>
      <c r="AD204" s="919"/>
      <c r="AE204" s="251"/>
      <c r="AF204" s="251"/>
      <c r="AG204" s="251"/>
      <c r="AH204" s="251"/>
      <c r="AI204" s="251"/>
      <c r="AJ204" s="251"/>
      <c r="AK204" s="251"/>
      <c r="AL204" s="251"/>
      <c r="AM204" s="251"/>
      <c r="AN204" s="251"/>
    </row>
    <row r="205" spans="27:40">
      <c r="AA205" s="251"/>
      <c r="AB205" s="251"/>
      <c r="AC205" s="251"/>
      <c r="AD205" s="919"/>
      <c r="AE205" s="251"/>
      <c r="AF205" s="251"/>
      <c r="AG205" s="251"/>
      <c r="AH205" s="251"/>
      <c r="AI205" s="251"/>
      <c r="AJ205" s="251"/>
      <c r="AK205" s="251"/>
      <c r="AL205" s="251"/>
      <c r="AM205" s="251"/>
      <c r="AN205" s="251"/>
    </row>
    <row r="206" spans="27:40">
      <c r="AA206" s="251"/>
      <c r="AB206" s="251"/>
      <c r="AC206" s="251"/>
      <c r="AD206" s="919"/>
      <c r="AE206" s="251"/>
      <c r="AF206" s="251"/>
      <c r="AG206" s="251"/>
      <c r="AH206" s="251"/>
      <c r="AI206" s="251"/>
      <c r="AJ206" s="251"/>
      <c r="AK206" s="251"/>
      <c r="AL206" s="251"/>
      <c r="AM206" s="251"/>
      <c r="AN206" s="251"/>
    </row>
    <row r="207" spans="27:40">
      <c r="AA207" s="251"/>
      <c r="AB207" s="251"/>
      <c r="AC207" s="251"/>
      <c r="AD207" s="919"/>
      <c r="AE207" s="251"/>
      <c r="AF207" s="251"/>
      <c r="AG207" s="251"/>
      <c r="AH207" s="251"/>
      <c r="AI207" s="251"/>
      <c r="AJ207" s="251"/>
      <c r="AK207" s="251"/>
      <c r="AL207" s="251"/>
      <c r="AM207" s="251"/>
      <c r="AN207" s="251"/>
    </row>
    <row r="208" spans="27:40">
      <c r="AA208" s="251"/>
      <c r="AB208" s="251"/>
      <c r="AC208" s="251"/>
      <c r="AD208" s="919"/>
      <c r="AE208" s="251"/>
      <c r="AF208" s="251"/>
      <c r="AG208" s="251"/>
      <c r="AH208" s="251"/>
      <c r="AI208" s="251"/>
      <c r="AJ208" s="251"/>
      <c r="AK208" s="251"/>
      <c r="AL208" s="251"/>
      <c r="AM208" s="251"/>
      <c r="AN208" s="251"/>
    </row>
    <row r="209" spans="27:40">
      <c r="AA209" s="251"/>
      <c r="AB209" s="251"/>
      <c r="AC209" s="251"/>
      <c r="AD209" s="919"/>
      <c r="AE209" s="251"/>
      <c r="AF209" s="251"/>
      <c r="AG209" s="251"/>
      <c r="AH209" s="251"/>
      <c r="AI209" s="251"/>
      <c r="AJ209" s="251"/>
      <c r="AK209" s="251"/>
      <c r="AL209" s="251"/>
      <c r="AM209" s="251"/>
      <c r="AN209" s="251"/>
    </row>
    <row r="210" spans="27:40">
      <c r="AA210" s="251"/>
      <c r="AB210" s="251"/>
      <c r="AC210" s="251"/>
      <c r="AD210" s="919"/>
      <c r="AE210" s="251"/>
      <c r="AF210" s="251"/>
      <c r="AG210" s="251"/>
      <c r="AH210" s="251"/>
      <c r="AI210" s="251"/>
      <c r="AJ210" s="251"/>
      <c r="AK210" s="251"/>
      <c r="AL210" s="251"/>
      <c r="AM210" s="251"/>
      <c r="AN210" s="251"/>
    </row>
    <row r="211" spans="27:40">
      <c r="AA211" s="251"/>
      <c r="AB211" s="251"/>
      <c r="AC211" s="251"/>
      <c r="AD211" s="919"/>
      <c r="AE211" s="251"/>
      <c r="AF211" s="251"/>
      <c r="AG211" s="251"/>
      <c r="AH211" s="251"/>
      <c r="AI211" s="251"/>
      <c r="AJ211" s="251"/>
      <c r="AK211" s="251"/>
      <c r="AL211" s="251"/>
      <c r="AM211" s="251"/>
      <c r="AN211" s="251"/>
    </row>
    <row r="212" spans="27:40">
      <c r="AA212" s="251"/>
      <c r="AB212" s="251"/>
      <c r="AC212" s="251"/>
      <c r="AD212" s="919"/>
      <c r="AE212" s="251"/>
      <c r="AF212" s="251"/>
      <c r="AG212" s="251"/>
      <c r="AH212" s="251"/>
      <c r="AI212" s="251"/>
      <c r="AJ212" s="251"/>
      <c r="AK212" s="251"/>
      <c r="AL212" s="251"/>
      <c r="AM212" s="251"/>
      <c r="AN212" s="251"/>
    </row>
    <row r="213" spans="27:40">
      <c r="AA213" s="251"/>
      <c r="AB213" s="251"/>
      <c r="AC213" s="251"/>
      <c r="AD213" s="919"/>
      <c r="AE213" s="251"/>
      <c r="AF213" s="251"/>
      <c r="AG213" s="251"/>
      <c r="AH213" s="251"/>
      <c r="AI213" s="251"/>
      <c r="AJ213" s="251"/>
      <c r="AK213" s="251"/>
      <c r="AL213" s="251"/>
      <c r="AM213" s="251"/>
      <c r="AN213" s="251"/>
    </row>
    <row r="214" spans="27:40">
      <c r="AA214" s="251"/>
      <c r="AB214" s="251"/>
      <c r="AC214" s="251"/>
      <c r="AD214" s="919"/>
      <c r="AE214" s="251"/>
      <c r="AF214" s="251"/>
      <c r="AG214" s="251"/>
      <c r="AH214" s="251"/>
      <c r="AI214" s="251"/>
      <c r="AJ214" s="251"/>
      <c r="AK214" s="251"/>
      <c r="AL214" s="251"/>
      <c r="AM214" s="251"/>
      <c r="AN214" s="251"/>
    </row>
    <row r="215" spans="27:40">
      <c r="AA215" s="251"/>
      <c r="AB215" s="251"/>
      <c r="AC215" s="251"/>
      <c r="AD215" s="919"/>
      <c r="AE215" s="251"/>
      <c r="AF215" s="251"/>
      <c r="AG215" s="251"/>
      <c r="AH215" s="251"/>
      <c r="AI215" s="251"/>
      <c r="AJ215" s="251"/>
      <c r="AK215" s="251"/>
      <c r="AL215" s="251"/>
      <c r="AM215" s="251"/>
      <c r="AN215" s="251"/>
    </row>
    <row r="216" spans="27:40">
      <c r="AA216" s="251"/>
      <c r="AB216" s="251"/>
      <c r="AC216" s="251"/>
      <c r="AD216" s="919"/>
      <c r="AE216" s="251"/>
      <c r="AF216" s="251"/>
      <c r="AG216" s="251"/>
      <c r="AH216" s="251"/>
      <c r="AI216" s="251"/>
      <c r="AJ216" s="251"/>
      <c r="AK216" s="251"/>
      <c r="AL216" s="251"/>
      <c r="AM216" s="251"/>
      <c r="AN216" s="251"/>
    </row>
    <row r="217" spans="27:40">
      <c r="AA217" s="251"/>
      <c r="AB217" s="251"/>
      <c r="AC217" s="251"/>
      <c r="AD217" s="919"/>
      <c r="AE217" s="251"/>
      <c r="AF217" s="251"/>
      <c r="AG217" s="251"/>
      <c r="AH217" s="251"/>
      <c r="AI217" s="251"/>
      <c r="AJ217" s="251"/>
      <c r="AK217" s="251"/>
      <c r="AL217" s="251"/>
      <c r="AM217" s="251"/>
      <c r="AN217" s="251"/>
    </row>
    <row r="218" spans="27:40">
      <c r="AA218" s="251"/>
      <c r="AB218" s="251"/>
      <c r="AC218" s="251"/>
      <c r="AD218" s="919"/>
      <c r="AE218" s="251"/>
      <c r="AF218" s="251"/>
      <c r="AG218" s="251"/>
      <c r="AH218" s="251"/>
      <c r="AI218" s="251"/>
      <c r="AJ218" s="251"/>
      <c r="AK218" s="251"/>
      <c r="AL218" s="251"/>
      <c r="AM218" s="251"/>
      <c r="AN218" s="251"/>
    </row>
    <row r="219" spans="27:40">
      <c r="AA219" s="251"/>
      <c r="AB219" s="251"/>
      <c r="AC219" s="251"/>
      <c r="AD219" s="919"/>
      <c r="AE219" s="251"/>
      <c r="AF219" s="251"/>
      <c r="AG219" s="251"/>
      <c r="AH219" s="251"/>
      <c r="AI219" s="251"/>
      <c r="AJ219" s="251"/>
      <c r="AK219" s="251"/>
      <c r="AL219" s="251"/>
      <c r="AM219" s="251"/>
      <c r="AN219" s="251"/>
    </row>
    <row r="220" spans="27:40">
      <c r="AA220" s="251"/>
      <c r="AB220" s="251"/>
      <c r="AC220" s="251"/>
      <c r="AD220" s="919"/>
      <c r="AE220" s="251"/>
      <c r="AF220" s="251"/>
      <c r="AG220" s="251"/>
      <c r="AH220" s="251"/>
      <c r="AI220" s="251"/>
      <c r="AJ220" s="251"/>
      <c r="AK220" s="251"/>
      <c r="AL220" s="251"/>
      <c r="AM220" s="251"/>
      <c r="AN220" s="251"/>
    </row>
    <row r="221" spans="27:40">
      <c r="AA221" s="251"/>
      <c r="AB221" s="251"/>
      <c r="AC221" s="251"/>
      <c r="AD221" s="919"/>
      <c r="AE221" s="251"/>
      <c r="AF221" s="251"/>
      <c r="AG221" s="251"/>
      <c r="AH221" s="251"/>
      <c r="AI221" s="251"/>
      <c r="AJ221" s="251"/>
      <c r="AK221" s="251"/>
      <c r="AL221" s="251"/>
      <c r="AM221" s="251"/>
      <c r="AN221" s="251"/>
    </row>
    <row r="222" spans="27:40">
      <c r="AA222" s="251"/>
      <c r="AB222" s="251"/>
      <c r="AC222" s="251"/>
      <c r="AD222" s="919"/>
      <c r="AE222" s="251"/>
      <c r="AF222" s="251"/>
      <c r="AG222" s="251"/>
      <c r="AH222" s="251"/>
      <c r="AI222" s="251"/>
      <c r="AJ222" s="251"/>
      <c r="AK222" s="251"/>
      <c r="AL222" s="251"/>
      <c r="AM222" s="251"/>
      <c r="AN222" s="251"/>
    </row>
    <row r="223" spans="27:40">
      <c r="AA223" s="251"/>
      <c r="AB223" s="251"/>
      <c r="AC223" s="251"/>
      <c r="AD223" s="919"/>
      <c r="AE223" s="251"/>
      <c r="AF223" s="251"/>
      <c r="AG223" s="251"/>
      <c r="AH223" s="251"/>
      <c r="AI223" s="251"/>
      <c r="AJ223" s="251"/>
      <c r="AK223" s="251"/>
      <c r="AL223" s="251"/>
      <c r="AM223" s="251"/>
      <c r="AN223" s="251"/>
    </row>
    <row r="224" spans="27:40">
      <c r="AA224" s="251"/>
      <c r="AB224" s="251"/>
      <c r="AC224" s="251"/>
      <c r="AD224" s="919"/>
      <c r="AE224" s="251"/>
      <c r="AF224" s="251"/>
      <c r="AG224" s="251"/>
      <c r="AH224" s="251"/>
      <c r="AI224" s="251"/>
      <c r="AJ224" s="251"/>
      <c r="AK224" s="251"/>
      <c r="AL224" s="251"/>
      <c r="AM224" s="251"/>
      <c r="AN224" s="251"/>
    </row>
    <row r="225" spans="27:40">
      <c r="AA225" s="251"/>
      <c r="AB225" s="251"/>
      <c r="AC225" s="251"/>
      <c r="AD225" s="919"/>
      <c r="AE225" s="251"/>
      <c r="AF225" s="251"/>
      <c r="AG225" s="251"/>
      <c r="AH225" s="251"/>
      <c r="AI225" s="251"/>
      <c r="AJ225" s="251"/>
      <c r="AK225" s="251"/>
      <c r="AL225" s="251"/>
      <c r="AM225" s="251"/>
      <c r="AN225" s="251"/>
    </row>
    <row r="226" spans="27:40">
      <c r="AA226" s="251"/>
      <c r="AB226" s="251"/>
      <c r="AC226" s="251"/>
      <c r="AD226" s="919"/>
      <c r="AE226" s="251"/>
      <c r="AF226" s="251"/>
      <c r="AG226" s="251"/>
      <c r="AH226" s="251"/>
      <c r="AI226" s="251"/>
      <c r="AJ226" s="251"/>
      <c r="AK226" s="251"/>
      <c r="AL226" s="251"/>
      <c r="AM226" s="251"/>
      <c r="AN226" s="251"/>
    </row>
    <row r="227" spans="27:40">
      <c r="AA227" s="251"/>
      <c r="AB227" s="251"/>
      <c r="AC227" s="251"/>
      <c r="AD227" s="919"/>
      <c r="AE227" s="251"/>
      <c r="AF227" s="251"/>
      <c r="AG227" s="251"/>
      <c r="AH227" s="251"/>
      <c r="AI227" s="251"/>
      <c r="AJ227" s="251"/>
      <c r="AK227" s="251"/>
      <c r="AL227" s="251"/>
      <c r="AM227" s="251"/>
      <c r="AN227" s="251"/>
    </row>
    <row r="228" spans="27:40">
      <c r="AA228" s="251"/>
      <c r="AB228" s="251"/>
      <c r="AC228" s="251"/>
      <c r="AD228" s="919"/>
      <c r="AE228" s="251"/>
      <c r="AF228" s="251"/>
      <c r="AG228" s="251"/>
      <c r="AH228" s="251"/>
      <c r="AI228" s="251"/>
      <c r="AJ228" s="251"/>
      <c r="AK228" s="251"/>
      <c r="AL228" s="251"/>
      <c r="AM228" s="251"/>
      <c r="AN228" s="251"/>
    </row>
    <row r="229" spans="27:40">
      <c r="AA229" s="251"/>
      <c r="AB229" s="251"/>
      <c r="AC229" s="251"/>
      <c r="AD229" s="919"/>
      <c r="AE229" s="251"/>
      <c r="AF229" s="251"/>
      <c r="AG229" s="251"/>
      <c r="AH229" s="251"/>
      <c r="AI229" s="251"/>
      <c r="AJ229" s="251"/>
      <c r="AK229" s="251"/>
      <c r="AL229" s="251"/>
      <c r="AM229" s="251"/>
      <c r="AN229" s="251"/>
    </row>
    <row r="230" spans="27:40">
      <c r="AA230" s="916"/>
      <c r="AB230" s="916"/>
      <c r="AC230" s="916"/>
      <c r="AD230" s="917"/>
      <c r="AE230" s="916"/>
      <c r="AF230" s="916"/>
      <c r="AG230" s="916"/>
      <c r="AH230" s="916"/>
      <c r="AI230" s="916"/>
      <c r="AJ230" s="916"/>
      <c r="AK230" s="916"/>
      <c r="AL230" s="916"/>
      <c r="AM230" s="916"/>
      <c r="AN230" s="918"/>
    </row>
  </sheetData>
  <mergeCells count="17">
    <mergeCell ref="AA37:AB37"/>
    <mergeCell ref="AB48:AC48"/>
    <mergeCell ref="AA123:AB123"/>
    <mergeCell ref="J132:J133"/>
    <mergeCell ref="A37:B37"/>
    <mergeCell ref="B48:C48"/>
    <mergeCell ref="A123:B123"/>
    <mergeCell ref="B126:C126"/>
    <mergeCell ref="B127:C127"/>
    <mergeCell ref="B128:C128"/>
    <mergeCell ref="B137:C137"/>
    <mergeCell ref="B130:C130"/>
    <mergeCell ref="B131:C131"/>
    <mergeCell ref="B132:C132"/>
    <mergeCell ref="B134:C134"/>
    <mergeCell ref="B135:C135"/>
    <mergeCell ref="B136:C136"/>
  </mergeCells>
  <phoneticPr fontId="8"/>
  <pageMargins left="0.7" right="0.7" top="0.75" bottom="0.75" header="0.3" footer="0.3"/>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④修繕履歴</vt:lpstr>
      <vt:lpstr>①収支決算書</vt:lpstr>
      <vt:lpstr>⑤総括表</vt:lpstr>
      <vt:lpstr>②工事費内訳書</vt:lpstr>
      <vt:lpstr>鉄部塗装見積</vt:lpstr>
      <vt:lpstr>③タイプ別面積・管理費等額</vt:lpstr>
      <vt:lpstr>②工事費内訳書!Print_Area</vt:lpstr>
      <vt:lpstr>③タイプ別面積・管理費等額!Print_Area</vt:lpstr>
      <vt:lpstr>④修繕履歴!Print_Area</vt:lpstr>
      <vt:lpstr>⑤総括表!Print_Area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Taru Kazuya</cp:lastModifiedBy>
  <cp:lastPrinted>2025-05-26T12:11:52Z</cp:lastPrinted>
  <dcterms:created xsi:type="dcterms:W3CDTF">2025-01-28T02:08:05Z</dcterms:created>
  <dcterms:modified xsi:type="dcterms:W3CDTF">2025-07-18T03:50:44Z</dcterms:modified>
</cp:coreProperties>
</file>